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59A9E206-3D7A-4089-A8CF-951C59EB2BC1}" xr6:coauthVersionLast="47" xr6:coauthVersionMax="47" xr10:uidLastSave="{00000000-0000-0000-0000-000000000000}"/>
  <bookViews>
    <workbookView xWindow="-108" yWindow="-108" windowWidth="23256" windowHeight="12576" tabRatio="905" activeTab="3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externalReferences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_TAX">[1]InpActive!$F$2030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[2]Inputs!$F$31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6" l="1"/>
  <c r="G12" i="42" l="1"/>
  <c r="M41" i="38" l="1"/>
  <c r="G9" i="35" l="1"/>
  <c r="F9" i="35"/>
  <c r="E9" i="35"/>
  <c r="G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O11" i="42"/>
  <c r="N11" i="42"/>
  <c r="M11" i="42"/>
  <c r="L11" i="42"/>
  <c r="K11" i="42"/>
  <c r="J11" i="42"/>
  <c r="I11" i="42"/>
  <c r="G11" i="42"/>
  <c r="F11" i="42"/>
  <c r="E11" i="42"/>
  <c r="S10" i="42"/>
  <c r="R10" i="42"/>
  <c r="Q10" i="42"/>
  <c r="P10" i="42"/>
  <c r="O10" i="42"/>
  <c r="N10" i="42"/>
  <c r="M10" i="42"/>
  <c r="L10" i="42"/>
  <c r="K10" i="42"/>
  <c r="J10" i="42"/>
  <c r="J12" i="42" s="1"/>
  <c r="J16" i="42" s="1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L12" i="42"/>
  <c r="L16" i="42" s="1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R11" i="43"/>
  <c r="Q11" i="43"/>
  <c r="P11" i="43"/>
  <c r="O11" i="43"/>
  <c r="N11" i="43"/>
  <c r="M11" i="43"/>
  <c r="L11" i="43"/>
  <c r="K11" i="43"/>
  <c r="J11" i="43"/>
  <c r="I11" i="43"/>
  <c r="G11" i="43"/>
  <c r="F11" i="43"/>
  <c r="E11" i="43"/>
  <c r="H20" i="21"/>
  <c r="H11" i="43" s="1"/>
  <c r="H12" i="21"/>
  <c r="H11" i="42" s="1"/>
  <c r="H10" i="21"/>
  <c r="H10" i="42" s="1"/>
  <c r="P12" i="42" l="1"/>
  <c r="P16" i="42" s="1"/>
  <c r="P17" i="42" s="1"/>
  <c r="P23" i="42" s="1"/>
  <c r="M12" i="42"/>
  <c r="M16" i="42" s="1"/>
  <c r="J17" i="42"/>
  <c r="J23" i="42" s="1"/>
  <c r="N12" i="42"/>
  <c r="N16" i="42" s="1"/>
  <c r="N17" i="42" s="1"/>
  <c r="N23" i="42" s="1"/>
  <c r="R12" i="42"/>
  <c r="R16" i="42" s="1"/>
  <c r="R17" i="42" s="1"/>
  <c r="R23" i="42" s="1"/>
  <c r="L17" i="42"/>
  <c r="L23" i="42" s="1"/>
  <c r="M17" i="42"/>
  <c r="M23" i="42" s="1"/>
  <c r="Q12" i="42"/>
  <c r="Q16" i="42" s="1"/>
  <c r="K12" i="42"/>
  <c r="K16" i="42" s="1"/>
  <c r="O12" i="42"/>
  <c r="O16" i="42" s="1"/>
  <c r="O17" i="42" s="1"/>
  <c r="O23" i="42" s="1"/>
  <c r="S12" i="42"/>
  <c r="S16" i="42" s="1"/>
  <c r="H12" i="42" l="1"/>
  <c r="H16" i="42" s="1"/>
  <c r="S17" i="42"/>
  <c r="S23" i="42" s="1"/>
  <c r="K17" i="42"/>
  <c r="K23" i="42" s="1"/>
  <c r="Q17" i="42"/>
  <c r="Q23" i="42" s="1"/>
  <c r="H17" i="42"/>
  <c r="H23" i="42" s="1"/>
  <c r="A1" i="35" l="1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R12" i="43" s="1"/>
  <c r="R16" i="43" s="1"/>
  <c r="Q10" i="43"/>
  <c r="Q12" i="43" s="1"/>
  <c r="Q16" i="43" s="1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J37" i="10"/>
  <c r="J43" i="10"/>
  <c r="G52" i="10"/>
  <c r="F52" i="10"/>
  <c r="E52" i="10"/>
  <c r="E75" i="10"/>
  <c r="E6" i="21"/>
  <c r="E5" i="21"/>
  <c r="E4" i="21"/>
  <c r="E3" i="21"/>
  <c r="E2" i="21"/>
  <c r="H37" i="38"/>
  <c r="J6" i="21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K11" i="10"/>
  <c r="K6" i="42" s="1"/>
  <c r="J14" i="10"/>
  <c r="J15" i="10"/>
  <c r="J78" i="10" s="1"/>
  <c r="J21" i="10"/>
  <c r="L11" i="10"/>
  <c r="L6" i="42" s="1"/>
  <c r="K6" i="21"/>
  <c r="H18" i="21"/>
  <c r="H10" i="43" s="1"/>
  <c r="L6" i="21" l="1"/>
  <c r="J45" i="10"/>
  <c r="J52" i="10" s="1"/>
  <c r="K14" i="10"/>
  <c r="K15" i="10" s="1"/>
  <c r="K78" i="10" s="1"/>
  <c r="J79" i="10"/>
  <c r="J5" i="42" s="1"/>
  <c r="J22" i="10"/>
  <c r="J2" i="10" s="1"/>
  <c r="K17" i="43"/>
  <c r="L17" i="43"/>
  <c r="M17" i="43"/>
  <c r="M23" i="43" s="1"/>
  <c r="S17" i="43"/>
  <c r="J22" i="42"/>
  <c r="J48" i="10"/>
  <c r="J49" i="10" s="1"/>
  <c r="J22" i="43"/>
  <c r="J6" i="10"/>
  <c r="J6" i="43"/>
  <c r="K6" i="10"/>
  <c r="K6" i="43"/>
  <c r="L6" i="10"/>
  <c r="L6" i="43"/>
  <c r="M11" i="10"/>
  <c r="L14" i="10"/>
  <c r="L15" i="10" s="1"/>
  <c r="Q17" i="43"/>
  <c r="R17" i="43"/>
  <c r="R23" i="43" s="1"/>
  <c r="O17" i="43"/>
  <c r="O23" i="43" s="1"/>
  <c r="F39" i="10"/>
  <c r="F20" i="43"/>
  <c r="L23" i="43"/>
  <c r="Q23" i="43"/>
  <c r="K23" i="43"/>
  <c r="S23" i="43"/>
  <c r="J2" i="42"/>
  <c r="J2" i="21"/>
  <c r="P12" i="43"/>
  <c r="P16" i="43" s="1"/>
  <c r="P17" i="43" s="1"/>
  <c r="N12" i="43"/>
  <c r="N16" i="43" s="1"/>
  <c r="N17" i="43" s="1"/>
  <c r="J16" i="43"/>
  <c r="J17" i="43" s="1"/>
  <c r="J5" i="10" l="1"/>
  <c r="J2" i="43"/>
  <c r="K21" i="10"/>
  <c r="J5" i="43"/>
  <c r="J5" i="21"/>
  <c r="J23" i="10"/>
  <c r="J3" i="42" s="1"/>
  <c r="M6" i="43"/>
  <c r="M6" i="10"/>
  <c r="M6" i="21"/>
  <c r="M14" i="10"/>
  <c r="M15" i="10" s="1"/>
  <c r="M6" i="42"/>
  <c r="N11" i="10"/>
  <c r="J21" i="42"/>
  <c r="J21" i="43"/>
  <c r="L21" i="10"/>
  <c r="L78" i="10"/>
  <c r="J23" i="43"/>
  <c r="P23" i="43"/>
  <c r="H12" i="43"/>
  <c r="H16" i="43" s="1"/>
  <c r="J3" i="21" l="1"/>
  <c r="J77" i="10"/>
  <c r="J3" i="43"/>
  <c r="J29" i="10"/>
  <c r="J3" i="10"/>
  <c r="J40" i="10"/>
  <c r="K22" i="10"/>
  <c r="K2" i="43" s="1"/>
  <c r="N6" i="21"/>
  <c r="N6" i="10"/>
  <c r="N6" i="42"/>
  <c r="N6" i="43"/>
  <c r="N14" i="10"/>
  <c r="N15" i="10" s="1"/>
  <c r="O11" i="10"/>
  <c r="M78" i="10"/>
  <c r="M21" i="10"/>
  <c r="H17" i="43"/>
  <c r="H23" i="43" s="1"/>
  <c r="N23" i="43"/>
  <c r="J41" i="10"/>
  <c r="K23" i="10"/>
  <c r="K2" i="21"/>
  <c r="K2" i="42"/>
  <c r="K2" i="10"/>
  <c r="J30" i="10"/>
  <c r="J36" i="10" s="1"/>
  <c r="K37" i="10" s="1"/>
  <c r="K43" i="10" s="1"/>
  <c r="J31" i="10"/>
  <c r="O6" i="10" l="1"/>
  <c r="O14" i="10"/>
  <c r="O15" i="10" s="1"/>
  <c r="O6" i="42"/>
  <c r="P11" i="10"/>
  <c r="O6" i="43"/>
  <c r="O6" i="21"/>
  <c r="N78" i="10"/>
  <c r="N21" i="10"/>
  <c r="K3" i="43"/>
  <c r="K3" i="42"/>
  <c r="K40" i="10"/>
  <c r="K77" i="10"/>
  <c r="K79" i="10" s="1"/>
  <c r="K3" i="10"/>
  <c r="L22" i="10"/>
  <c r="K3" i="21"/>
  <c r="K29" i="10"/>
  <c r="J51" i="10"/>
  <c r="J53" i="10" s="1"/>
  <c r="J57" i="10"/>
  <c r="K58" i="10" s="1"/>
  <c r="K60" i="10" s="1"/>
  <c r="K61" i="10" s="1"/>
  <c r="J44" i="10"/>
  <c r="K45" i="10" s="1"/>
  <c r="P6" i="42" l="1"/>
  <c r="Q11" i="10"/>
  <c r="P6" i="43"/>
  <c r="P14" i="10"/>
  <c r="P15" i="10" s="1"/>
  <c r="P6" i="21"/>
  <c r="P6" i="10"/>
  <c r="O78" i="10"/>
  <c r="O21" i="10"/>
  <c r="K22" i="43"/>
  <c r="K22" i="42"/>
  <c r="L2" i="21"/>
  <c r="L23" i="10"/>
  <c r="L2" i="43"/>
  <c r="L2" i="10"/>
  <c r="L2" i="42"/>
  <c r="K41" i="10"/>
  <c r="K48" i="10"/>
  <c r="K49" i="10" s="1"/>
  <c r="K52" i="10"/>
  <c r="J4" i="21"/>
  <c r="J4" i="43"/>
  <c r="J4" i="10"/>
  <c r="J4" i="42"/>
  <c r="K5" i="42"/>
  <c r="K5" i="10"/>
  <c r="K5" i="21"/>
  <c r="K5" i="43"/>
  <c r="K30" i="10"/>
  <c r="K36" i="10" s="1"/>
  <c r="L37" i="10" s="1"/>
  <c r="L43" i="10" s="1"/>
  <c r="K31" i="10"/>
  <c r="Q6" i="43" l="1"/>
  <c r="Q14" i="10"/>
  <c r="Q15" i="10" s="1"/>
  <c r="Q6" i="21"/>
  <c r="Q6" i="10"/>
  <c r="Q6" i="42"/>
  <c r="R11" i="10"/>
  <c r="P21" i="10"/>
  <c r="P78" i="10"/>
  <c r="K21" i="43"/>
  <c r="K21" i="42"/>
  <c r="K44" i="10"/>
  <c r="L45" i="10" s="1"/>
  <c r="K57" i="10"/>
  <c r="L58" i="10" s="1"/>
  <c r="L60" i="10" s="1"/>
  <c r="L61" i="10" s="1"/>
  <c r="K51" i="10"/>
  <c r="K53" i="10" s="1"/>
  <c r="L3" i="42"/>
  <c r="L40" i="10"/>
  <c r="L3" i="43"/>
  <c r="L77" i="10"/>
  <c r="L79" i="10" s="1"/>
  <c r="L29" i="10"/>
  <c r="L3" i="10"/>
  <c r="M22" i="10"/>
  <c r="L3" i="21"/>
  <c r="R6" i="21" l="1"/>
  <c r="R6" i="42"/>
  <c r="R6" i="43"/>
  <c r="R14" i="10"/>
  <c r="R15" i="10" s="1"/>
  <c r="S11" i="10"/>
  <c r="R6" i="10"/>
  <c r="F12" i="10"/>
  <c r="F66" i="10" s="1"/>
  <c r="Q78" i="10"/>
  <c r="Q21" i="10"/>
  <c r="L22" i="42"/>
  <c r="L22" i="43"/>
  <c r="L31" i="10"/>
  <c r="L30" i="10"/>
  <c r="L36" i="10" s="1"/>
  <c r="M37" i="10" s="1"/>
  <c r="K4" i="42"/>
  <c r="K4" i="10"/>
  <c r="K4" i="21"/>
  <c r="K4" i="43"/>
  <c r="L48" i="10"/>
  <c r="L49" i="10" s="1"/>
  <c r="L52" i="10"/>
  <c r="L41" i="10"/>
  <c r="M2" i="42"/>
  <c r="M2" i="43"/>
  <c r="M23" i="10"/>
  <c r="M2" i="21"/>
  <c r="M2" i="10"/>
  <c r="L5" i="42"/>
  <c r="L5" i="21"/>
  <c r="L5" i="10"/>
  <c r="L5" i="43"/>
  <c r="R78" i="10" l="1"/>
  <c r="R21" i="10"/>
  <c r="S14" i="10"/>
  <c r="S15" i="10" s="1"/>
  <c r="S6" i="21"/>
  <c r="S6" i="10"/>
  <c r="S6" i="42"/>
  <c r="S6" i="43"/>
  <c r="L21" i="43"/>
  <c r="L21" i="42"/>
  <c r="L44" i="10"/>
  <c r="L57" i="10"/>
  <c r="M58" i="10" s="1"/>
  <c r="M43" i="10"/>
  <c r="M3" i="42"/>
  <c r="M40" i="10"/>
  <c r="M3" i="21"/>
  <c r="M77" i="10"/>
  <c r="M79" i="10" s="1"/>
  <c r="N22" i="10"/>
  <c r="M3" i="10"/>
  <c r="M29" i="10"/>
  <c r="M3" i="43"/>
  <c r="L51" i="10"/>
  <c r="L53" i="10" s="1"/>
  <c r="S78" i="10" l="1"/>
  <c r="S21" i="10"/>
  <c r="H15" i="10"/>
  <c r="M31" i="10"/>
  <c r="M30" i="10"/>
  <c r="M5" i="10"/>
  <c r="M5" i="42"/>
  <c r="M5" i="43"/>
  <c r="M5" i="21"/>
  <c r="M60" i="10"/>
  <c r="M61" i="10" s="1"/>
  <c r="M41" i="10"/>
  <c r="L4" i="42"/>
  <c r="L4" i="10"/>
  <c r="L4" i="21"/>
  <c r="L4" i="43"/>
  <c r="N23" i="10"/>
  <c r="N2" i="10"/>
  <c r="N2" i="43"/>
  <c r="N2" i="21"/>
  <c r="N2" i="42"/>
  <c r="M45" i="10"/>
  <c r="H21" i="10" l="1"/>
  <c r="H78" i="10"/>
  <c r="M22" i="42"/>
  <c r="M22" i="43"/>
  <c r="M48" i="10"/>
  <c r="M49" i="10" s="1"/>
  <c r="M52" i="10"/>
  <c r="N3" i="42"/>
  <c r="N77" i="10"/>
  <c r="N79" i="10" s="1"/>
  <c r="N3" i="43"/>
  <c r="N40" i="10"/>
  <c r="N3" i="21"/>
  <c r="N3" i="10"/>
  <c r="O22" i="10"/>
  <c r="N29" i="10"/>
  <c r="M36" i="10"/>
  <c r="N37" i="10" s="1"/>
  <c r="M44" i="10"/>
  <c r="M57" i="10"/>
  <c r="N58" i="10" s="1"/>
  <c r="M51" i="10"/>
  <c r="M53" i="10" s="1"/>
  <c r="M21" i="42" l="1"/>
  <c r="M21" i="43"/>
  <c r="M4" i="42"/>
  <c r="M4" i="21"/>
  <c r="M4" i="10"/>
  <c r="M4" i="43"/>
  <c r="N60" i="10"/>
  <c r="N61" i="10" s="1"/>
  <c r="O2" i="21"/>
  <c r="O23" i="10"/>
  <c r="O2" i="42"/>
  <c r="O2" i="10"/>
  <c r="O2" i="43"/>
  <c r="N5" i="21"/>
  <c r="N5" i="42"/>
  <c r="N5" i="43"/>
  <c r="N5" i="10"/>
  <c r="N43" i="10"/>
  <c r="N45" i="10" s="1"/>
  <c r="N31" i="10"/>
  <c r="N30" i="10"/>
  <c r="N41" i="10"/>
  <c r="N22" i="42" l="1"/>
  <c r="N22" i="43"/>
  <c r="N44" i="10"/>
  <c r="N57" i="10"/>
  <c r="O58" i="10" s="1"/>
  <c r="N48" i="10"/>
  <c r="N49" i="10" s="1"/>
  <c r="N52" i="10"/>
  <c r="N36" i="10"/>
  <c r="O37" i="10" s="1"/>
  <c r="N51" i="10"/>
  <c r="N53" i="10" s="1"/>
  <c r="O29" i="10"/>
  <c r="O3" i="42"/>
  <c r="O40" i="10"/>
  <c r="P22" i="10"/>
  <c r="O3" i="10"/>
  <c r="O3" i="21"/>
  <c r="O3" i="43"/>
  <c r="O77" i="10"/>
  <c r="O79" i="10" s="1"/>
  <c r="N21" i="43" l="1"/>
  <c r="N21" i="42"/>
  <c r="N4" i="43"/>
  <c r="N4" i="21"/>
  <c r="N4" i="42"/>
  <c r="N4" i="10"/>
  <c r="O43" i="10"/>
  <c r="O45" i="10" s="1"/>
  <c r="O5" i="10"/>
  <c r="O5" i="21"/>
  <c r="O5" i="43"/>
  <c r="O5" i="42"/>
  <c r="O30" i="10"/>
  <c r="O31" i="10"/>
  <c r="P2" i="42"/>
  <c r="P2" i="21"/>
  <c r="P2" i="10"/>
  <c r="P23" i="10"/>
  <c r="P2" i="43"/>
  <c r="O60" i="10"/>
  <c r="O61" i="10" s="1"/>
  <c r="O41" i="10"/>
  <c r="O22" i="43" l="1"/>
  <c r="O22" i="42"/>
  <c r="O57" i="10"/>
  <c r="P58" i="10" s="1"/>
  <c r="O44" i="10"/>
  <c r="P77" i="10"/>
  <c r="P79" i="10" s="1"/>
  <c r="P40" i="10"/>
  <c r="P3" i="43"/>
  <c r="P3" i="21"/>
  <c r="P29" i="10"/>
  <c r="P3" i="42"/>
  <c r="Q22" i="10"/>
  <c r="P3" i="10"/>
  <c r="O51" i="10"/>
  <c r="O36" i="10"/>
  <c r="P37" i="10" s="1"/>
  <c r="O48" i="10"/>
  <c r="O49" i="10" s="1"/>
  <c r="O52" i="10"/>
  <c r="O21" i="43" l="1"/>
  <c r="O21" i="42"/>
  <c r="Q2" i="10"/>
  <c r="Q2" i="42"/>
  <c r="Q2" i="21"/>
  <c r="Q2" i="43"/>
  <c r="Q23" i="10"/>
  <c r="O53" i="10"/>
  <c r="P31" i="10"/>
  <c r="P30" i="10"/>
  <c r="P60" i="10"/>
  <c r="P61" i="10" s="1"/>
  <c r="P41" i="10"/>
  <c r="P43" i="10"/>
  <c r="P45" i="10" s="1"/>
  <c r="P5" i="21"/>
  <c r="P5" i="10"/>
  <c r="P5" i="42"/>
  <c r="P5" i="43"/>
  <c r="P22" i="42" l="1"/>
  <c r="P22" i="43"/>
  <c r="O4" i="21"/>
  <c r="O4" i="42"/>
  <c r="O4" i="43"/>
  <c r="O4" i="10"/>
  <c r="P44" i="10"/>
  <c r="P57" i="10"/>
  <c r="Q58" i="10" s="1"/>
  <c r="P36" i="10"/>
  <c r="Q37" i="10" s="1"/>
  <c r="Q3" i="10"/>
  <c r="Q3" i="43"/>
  <c r="Q77" i="10"/>
  <c r="Q79" i="10" s="1"/>
  <c r="Q3" i="42"/>
  <c r="Q40" i="10"/>
  <c r="R22" i="10"/>
  <c r="Q3" i="21"/>
  <c r="Q29" i="10"/>
  <c r="P48" i="10"/>
  <c r="P49" i="10" s="1"/>
  <c r="P52" i="10"/>
  <c r="P51" i="10"/>
  <c r="P53" i="10" s="1"/>
  <c r="P21" i="43" l="1"/>
  <c r="P21" i="42"/>
  <c r="Q5" i="10"/>
  <c r="Q5" i="42"/>
  <c r="Q5" i="21"/>
  <c r="Q5" i="43"/>
  <c r="P4" i="43"/>
  <c r="P4" i="42"/>
  <c r="P4" i="10"/>
  <c r="P4" i="21"/>
  <c r="R2" i="43"/>
  <c r="R2" i="10"/>
  <c r="R2" i="42"/>
  <c r="R23" i="10"/>
  <c r="R2" i="21"/>
  <c r="Q43" i="10"/>
  <c r="Q45" i="10" s="1"/>
  <c r="Q41" i="10"/>
  <c r="Q30" i="10"/>
  <c r="Q31" i="10"/>
  <c r="Q60" i="10"/>
  <c r="Q61" i="10" s="1"/>
  <c r="Q22" i="42" l="1"/>
  <c r="Q22" i="43"/>
  <c r="Q44" i="10"/>
  <c r="Q57" i="10"/>
  <c r="R58" i="10" s="1"/>
  <c r="R60" i="10" s="1"/>
  <c r="R61" i="10" s="1"/>
  <c r="Q51" i="10"/>
  <c r="Q36" i="10"/>
  <c r="R37" i="10" s="1"/>
  <c r="R43" i="10" s="1"/>
  <c r="R3" i="43"/>
  <c r="R29" i="10"/>
  <c r="S22" i="10"/>
  <c r="R77" i="10"/>
  <c r="R79" i="10" s="1"/>
  <c r="R40" i="10"/>
  <c r="R3" i="10"/>
  <c r="R3" i="21"/>
  <c r="R3" i="42"/>
  <c r="Q48" i="10"/>
  <c r="Q49" i="10" s="1"/>
  <c r="Q52" i="10"/>
  <c r="Q21" i="42" l="1"/>
  <c r="Q21" i="43"/>
  <c r="R45" i="10"/>
  <c r="R48" i="10" s="1"/>
  <c r="R49" i="10" s="1"/>
  <c r="R5" i="10"/>
  <c r="R5" i="43"/>
  <c r="R5" i="21"/>
  <c r="R5" i="42"/>
  <c r="Q53" i="10"/>
  <c r="S2" i="43"/>
  <c r="S23" i="10"/>
  <c r="S2" i="42"/>
  <c r="S2" i="10"/>
  <c r="S2" i="21"/>
  <c r="R41" i="10"/>
  <c r="R31" i="10"/>
  <c r="R51" i="10" s="1"/>
  <c r="R30" i="10"/>
  <c r="R36" i="10" s="1"/>
  <c r="S37" i="10" s="1"/>
  <c r="R21" i="43" l="1"/>
  <c r="R21" i="42"/>
  <c r="R22" i="42"/>
  <c r="R22" i="43"/>
  <c r="R52" i="10"/>
  <c r="R53" i="10" s="1"/>
  <c r="S43" i="10"/>
  <c r="H37" i="10"/>
  <c r="H43" i="10" s="1"/>
  <c r="Q4" i="21"/>
  <c r="Q4" i="43"/>
  <c r="Q4" i="10"/>
  <c r="Q4" i="42"/>
  <c r="R57" i="10"/>
  <c r="S58" i="10" s="1"/>
  <c r="R44" i="10"/>
  <c r="S29" i="10"/>
  <c r="S40" i="10"/>
  <c r="S41" i="10" s="1"/>
  <c r="S3" i="10"/>
  <c r="S77" i="10"/>
  <c r="S79" i="10" s="1"/>
  <c r="S3" i="21"/>
  <c r="S3" i="43"/>
  <c r="S3" i="42"/>
  <c r="R4" i="10" l="1"/>
  <c r="R4" i="21"/>
  <c r="R4" i="43"/>
  <c r="R4" i="42"/>
  <c r="S60" i="10"/>
  <c r="S61" i="10" s="1"/>
  <c r="H58" i="10"/>
  <c r="H60" i="10" s="1"/>
  <c r="S57" i="10"/>
  <c r="S44" i="10"/>
  <c r="H41" i="10"/>
  <c r="S45" i="10"/>
  <c r="S5" i="42"/>
  <c r="S5" i="10"/>
  <c r="S5" i="43"/>
  <c r="S5" i="21"/>
  <c r="S31" i="10"/>
  <c r="S30" i="10"/>
  <c r="S22" i="43" l="1"/>
  <c r="S22" i="42"/>
  <c r="S36" i="10"/>
  <c r="H30" i="10"/>
  <c r="H36" i="10" s="1"/>
  <c r="S48" i="10"/>
  <c r="S52" i="10"/>
  <c r="F46" i="10"/>
  <c r="F68" i="10" s="1"/>
  <c r="H45" i="10"/>
  <c r="S51" i="10"/>
  <c r="F32" i="10"/>
  <c r="F67" i="10" s="1"/>
  <c r="H31" i="10"/>
  <c r="H51" i="10" s="1"/>
  <c r="H44" i="10"/>
  <c r="H57" i="10"/>
  <c r="F62" i="10"/>
  <c r="F69" i="10" s="1"/>
  <c r="H61" i="10"/>
  <c r="S53" i="10" l="1"/>
  <c r="S4" i="10" s="1"/>
  <c r="H22" i="42"/>
  <c r="H22" i="43"/>
  <c r="S49" i="10"/>
  <c r="H49" i="10" s="1"/>
  <c r="S4" i="21"/>
  <c r="H48" i="10"/>
  <c r="H52" i="10"/>
  <c r="F70" i="10"/>
  <c r="S4" i="42" l="1"/>
  <c r="S4" i="43"/>
  <c r="J24" i="42"/>
  <c r="K24" i="42"/>
  <c r="L24" i="42"/>
  <c r="M24" i="42"/>
  <c r="N24" i="42"/>
  <c r="O24" i="42"/>
  <c r="P24" i="42"/>
  <c r="Q24" i="42"/>
  <c r="R24" i="42"/>
  <c r="J24" i="43"/>
  <c r="K24" i="43"/>
  <c r="L24" i="43"/>
  <c r="M24" i="43"/>
  <c r="N24" i="43"/>
  <c r="O24" i="43"/>
  <c r="P24" i="43"/>
  <c r="Q24" i="43"/>
  <c r="R24" i="43"/>
  <c r="H21" i="43"/>
  <c r="H21" i="42"/>
  <c r="S21" i="43"/>
  <c r="S24" i="43" s="1"/>
  <c r="S21" i="42"/>
  <c r="S24" i="42" s="1"/>
  <c r="H24" i="43" l="1"/>
  <c r="H9" i="35" s="1"/>
  <c r="H24" i="42"/>
  <c r="H5" i="35" l="1"/>
  <c r="F5" i="35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<sst xmlns="http://schemas.openxmlformats.org/spreadsheetml/2006/main" count="234" uniqueCount="178">
  <si>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</si>
  <si>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</si>
  <si>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</si>
  <si>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</si>
  <si>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</si>
  <si>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</si>
  <si>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</si>
  <si>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</si>
  <si>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</si>
  <si>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</si>
  <si>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</si>
  <si>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</si>
  <si>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</si>
  <si>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</si>
  <si>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</si>
  <si>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</si>
  <si>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</si>
  <si>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</si>
  <si>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</si>
  <si>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</si>
  <si>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</si>
  <si>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</si>
  <si>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</si>
  <si>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</si>
  <si>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</si>
  <si>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</si>
  <si>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</si>
  <si>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</si>
  <si>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</si>
  <si>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</si>
  <si>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</si>
  <si>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</si>
  <si>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</si>
  <si>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</si>
  <si>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</si>
  <si>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</si>
  <si>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</si>
  <si>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</si>
  <si>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</si>
  <si>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</si>
  <si>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</si>
  <si>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</si>
  <si>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</si>
  <si>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</si>
  <si>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</si>
  <si>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</si>
  <si>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</si>
  <si>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</si>
  <si>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</si>
  <si>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</si>
  <si>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</si>
  <si>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</si>
  <si>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</si>
  <si>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</si>
  <si>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</si>
  <si>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</si>
  <si>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</si>
  <si>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</si>
  <si>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</si>
  <si>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</si>
  <si>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</si>
  <si>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</si>
  <si>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</si>
  <si>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</si>
  <si>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</si>
  <si>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</si>
  <si>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</si>
  <si>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</si>
  <si>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</si>
  <si>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</si>
  <si>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</si>
  <si>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</si>
  <si>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</si>
  <si>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</si>
  <si>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</si>
  <si>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</si>
  <si>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</si>
  <si>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</si>
  <si>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</si>
  <si>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</si>
  <si>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</si>
  <si>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</si>
  <si>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</si>
  <si>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</si>
  <si>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</si>
  <si>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</si>
  <si>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</si>
  <si>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</si>
  <si>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</si>
  <si>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</si>
  <si>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</si>
  <si>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</si>
  <si>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</si>
  <si>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</si>
  <si>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</si>
  <si>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</si>
  <si>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</si>
  <si>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</si>
  <si>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</si>
  <si>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</si>
  <si>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</si>
  <si>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</si>
  <si>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</si>
  <si>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</si>
  <si>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</si>
  <si>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</si>
  <si>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</si>
  <si>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</si>
  <si>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</si>
  <si>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</si>
  <si>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</si>
  <si>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</si>
  <si>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</si>
  <si>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</si>
  <si>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</si>
  <si>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</si>
  <si>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</si>
  <si>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</si>
  <si>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</si>
  <si>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</si>
  <si>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</si>
  <si>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</si>
  <si>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</si>
  <si>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</si>
  <si>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</si>
  <si>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</si>
  <si>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</si>
  <si>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</si>
  <si>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</si>
  <si>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</si>
  <si>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</si>
  <si>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</si>
  <si>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</si>
  <si>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</si>
  <si>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</si>
  <si>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</si>
  <si>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</si>
  <si>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</si>
  <si>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</si>
  <si>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</si>
  <si>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</si>
  <si>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</si>
  <si>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</si>
  <si>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</si>
  <si>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</si>
  <si>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</si>
  <si>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</si>
  <si>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</si>
  <si>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</si>
  <si>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</si>
  <si>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</si>
  <si>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</si>
  <si>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</si>
  <si>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</si>
  <si>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</si>
  <si>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</si>
  <si>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</si>
  <si>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</si>
  <si>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</si>
  <si>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</si>
  <si>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</si>
  <si>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</si>
  <si>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</si>
  <si>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</si>
  <si>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</si>
  <si>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</si>
  <si>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</si>
  <si>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</si>
  <si>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</si>
  <si>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</si>
  <si>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</si>
  <si>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</si>
  <si>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</si>
  <si>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</si>
  <si>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</si>
  <si>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</si>
  <si>
    <t>Developer-services-reconciliation-model-Dec-2020-v2.0.xlsx</t>
  </si>
  <si>
    <t>SSC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</si>
</sst>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_);\(#,##0\);&quot;-  &quot;;&quot; &quot;@"/>
    <numFmt numFmtId="167" formatCode="#,##0_);\(#,##0\);&quot;-  &quot;;&quot; &quot;@&quot; &quot;"/>
    <numFmt numFmtId="168" formatCode="dd\ mmm\ yy_);\(###0\);&quot;-  &quot;;&quot; &quot;@&quot; &quot;"/>
    <numFmt numFmtId="169" formatCode="dd\ mmm\ yy_);;&quot;-  &quot;;&quot; &quot;@&quot; &quot;"/>
    <numFmt numFmtId="170" formatCode="#,##0.0_);\(#,##0.0\);&quot;-  &quot;;&quot; &quot;@&quot; &quot;"/>
    <numFmt numFmtId="171" formatCode="#,##0.0000_);\(#,##0.0000\);&quot;-  &quot;;&quot; &quot;@&quot; &quot;"/>
    <numFmt numFmtId="172" formatCode="#,##0.0_);\(#,##0.0\);&quot;-  &quot;;&quot; &quot;@"/>
    <numFmt numFmtId="173" formatCode="dd\ mmm\ yyyy_);;&quot;-  &quot;;&quot; &quot;@&quot; &quot;"/>
    <numFmt numFmtId="174" formatCode="dd\ mmm\ yyyy_);\(###0\);&quot;-  &quot;;&quot; &quot;@&quot; &quot;"/>
    <numFmt numFmtId="175" formatCode="_(* #,##0_);_(* \(#,##0\);_(* &quot;-&quot;??_);_(@_)"/>
    <numFmt numFmtId="176" formatCode="0.00%_);\-0.00%_);&quot;-  &quot;;&quot; &quot;@&quot; &quot;"/>
    <numFmt numFmtId="177" formatCode="###0_);\(###0\);&quot;-  &quot;;&quot; &quot;@&quot; &quot;"/>
    <numFmt numFmtId="178" formatCode="#,##0.00_);\(#,##0.00\);&quot;-  &quot;;&quot; &quot;@&quot; &quot;"/>
    <numFmt numFmtId="179" formatCode="_-* #,##0.0_-;\-* #,##0.0_-;_-* &quot;-&quot;??_-;_-@_-"/>
    <numFmt numFmtId="180" formatCode="#,##0.000_);\(#,##0.000\);&quot;-  &quot;;&quot; &quot;@&quot; &quot;"/>
    <numFmt numFmtId="181" formatCode="[$-F800]dddd\,\ mmmm\ dd\,\ yyyy"/>
    <numFmt numFmtId="182" formatCode="0.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7" fontId="0" fillId="0" borderId="0" applyFont="0" applyFill="0" applyBorder="0" applyProtection="0">
      <alignment vertical="top"/>
    </xf>
    <xf numFmtId="165" fontId="1" fillId="0" borderId="0" applyFont="0" applyFill="0" applyBorder="0" applyAlignment="0" applyProtection="0"/>
    <xf numFmtId="166" fontId="2" fillId="0" borderId="0" applyFont="0" applyFill="0" applyBorder="0" applyProtection="0">
      <alignment vertical="top"/>
    </xf>
    <xf numFmtId="168" fontId="5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7" fontId="5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9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71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166" fontId="6" fillId="0" borderId="0" applyNumberFormat="0" applyProtection="0">
      <alignment vertical="top"/>
    </xf>
    <xf numFmtId="0" fontId="1" fillId="0" borderId="0"/>
    <xf numFmtId="167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6" fontId="1" fillId="0" borderId="0" applyFont="0" applyFill="0" applyBorder="0" applyProtection="0">
      <alignment vertical="top"/>
    </xf>
    <xf numFmtId="17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76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7" fontId="25" fillId="0" borderId="0" applyFont="0" applyFill="0" applyBorder="0" applyProtection="0">
      <alignment vertical="top"/>
    </xf>
    <xf numFmtId="167" fontId="26" fillId="0" borderId="0" applyFont="0" applyFill="0" applyBorder="0" applyProtection="0">
      <alignment vertical="top"/>
    </xf>
    <xf numFmtId="167" fontId="2" fillId="0" borderId="0" applyFont="0" applyFill="0" applyBorder="0" applyProtection="0">
      <alignment vertical="top"/>
    </xf>
    <xf numFmtId="167" fontId="2" fillId="0" borderId="0" applyFont="0" applyFill="0" applyBorder="0" applyProtection="0">
      <alignment vertical="top"/>
    </xf>
    <xf numFmtId="171" fontId="2" fillId="0" borderId="0" applyFont="0" applyFill="0" applyBorder="0" applyProtection="0">
      <alignment vertical="top"/>
    </xf>
    <xf numFmtId="167" fontId="47" fillId="0" borderId="0" applyFont="0" applyFill="0" applyBorder="0" applyProtection="0">
      <alignment vertical="top"/>
    </xf>
    <xf numFmtId="165" fontId="47" fillId="0" borderId="0" applyFont="0" applyFill="0" applyBorder="0" applyAlignment="0" applyProtection="0"/>
    <xf numFmtId="176" fontId="47" fillId="0" borderId="0" applyFont="0" applyFill="0" applyBorder="0" applyProtection="0">
      <alignment vertical="top"/>
    </xf>
    <xf numFmtId="171" fontId="47" fillId="0" borderId="0" applyFont="0" applyFill="0" applyBorder="0" applyProtection="0">
      <alignment vertical="top"/>
    </xf>
    <xf numFmtId="174" fontId="47" fillId="0" borderId="0" applyFont="0" applyFill="0" applyBorder="0" applyProtection="0">
      <alignment vertical="top"/>
    </xf>
    <xf numFmtId="177" fontId="47" fillId="0" borderId="0" applyFont="0" applyFill="0" applyBorder="0" applyProtection="0">
      <alignment vertical="top"/>
    </xf>
    <xf numFmtId="0" fontId="1" fillId="0" borderId="0"/>
    <xf numFmtId="167" fontId="2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76" fontId="2" fillId="0" borderId="0" applyFont="0" applyFill="0" applyBorder="0" applyProtection="0">
      <alignment vertical="top"/>
    </xf>
    <xf numFmtId="0" fontId="1" fillId="0" borderId="0"/>
    <xf numFmtId="167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6" fontId="45" fillId="0" borderId="0" applyNumberFormat="0" applyFill="0" applyBorder="0" applyAlignment="0" applyProtection="0">
      <alignment vertical="top"/>
    </xf>
    <xf numFmtId="177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7" fontId="47" fillId="0" borderId="0" applyFont="0" applyFill="0" applyBorder="0" applyProtection="0">
      <alignment vertical="top"/>
    </xf>
    <xf numFmtId="165" fontId="47" fillId="0" borderId="0" applyFont="0" applyFill="0" applyBorder="0" applyAlignment="0" applyProtection="0"/>
    <xf numFmtId="176" fontId="47" fillId="0" borderId="0" applyFont="0" applyFill="0" applyBorder="0" applyProtection="0">
      <alignment vertical="top"/>
    </xf>
    <xf numFmtId="171" fontId="47" fillId="0" borderId="0" applyFont="0" applyFill="0" applyBorder="0" applyProtection="0">
      <alignment vertical="top"/>
    </xf>
    <xf numFmtId="174" fontId="47" fillId="0" borderId="0" applyFont="0" applyFill="0" applyBorder="0" applyProtection="0">
      <alignment vertical="top"/>
    </xf>
    <xf numFmtId="177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6" fontId="45" fillId="0" borderId="0" applyNumberFormat="0" applyFill="0" applyBorder="0" applyAlignment="0" applyProtection="0">
      <alignment vertical="top"/>
    </xf>
    <xf numFmtId="167" fontId="7" fillId="0" borderId="0" applyFont="0" applyFill="0" applyBorder="0" applyProtection="0">
      <alignment vertical="top"/>
    </xf>
  </cellStyleXfs>
  <cellXfs count="309">
    <xf numFmtId="167" fontId="0" fillId="0" borderId="0" xfId="0">
      <alignment vertical="top"/>
    </xf>
    <xf numFmtId="167" fontId="4" fillId="0" borderId="0" xfId="0" applyFont="1" applyFill="1">
      <alignment vertical="top"/>
    </xf>
    <xf numFmtId="167" fontId="2" fillId="2" borderId="0" xfId="0" applyFont="1" applyFill="1" applyAlignment="1">
      <alignment horizontal="right" vertical="top"/>
    </xf>
    <xf numFmtId="167" fontId="2" fillId="0" borderId="0" xfId="0" applyFont="1" applyFill="1" applyBorder="1">
      <alignment vertical="top"/>
    </xf>
    <xf numFmtId="167" fontId="2" fillId="0" borderId="0" xfId="0" applyFont="1">
      <alignment vertical="top"/>
    </xf>
    <xf numFmtId="167" fontId="2" fillId="0" borderId="0" xfId="0" applyFont="1" applyBorder="1">
      <alignment vertical="top"/>
    </xf>
    <xf numFmtId="165" fontId="2" fillId="0" borderId="0" xfId="1" applyFont="1" applyAlignment="1">
      <alignment vertical="top"/>
    </xf>
    <xf numFmtId="165" fontId="2" fillId="0" borderId="0" xfId="1" applyFont="1" applyFill="1" applyAlignment="1">
      <alignment vertical="top"/>
    </xf>
    <xf numFmtId="174" fontId="2" fillId="0" borderId="0" xfId="11" applyFont="1">
      <alignment vertical="top"/>
    </xf>
    <xf numFmtId="174" fontId="2" fillId="0" borderId="0" xfId="11" applyFont="1" applyFill="1">
      <alignment vertical="top"/>
    </xf>
    <xf numFmtId="167" fontId="2" fillId="2" borderId="0" xfId="0" applyFont="1" applyFill="1">
      <alignment vertical="top"/>
    </xf>
    <xf numFmtId="167" fontId="3" fillId="0" borderId="0" xfId="0" applyFont="1" applyBorder="1">
      <alignment vertical="top"/>
    </xf>
    <xf numFmtId="168" fontId="2" fillId="0" borderId="0" xfId="6" applyFont="1" applyBorder="1">
      <alignment vertical="top"/>
    </xf>
    <xf numFmtId="167" fontId="0" fillId="0" borderId="0" xfId="0" applyFill="1">
      <alignment vertical="top"/>
    </xf>
    <xf numFmtId="166" fontId="3" fillId="0" borderId="0" xfId="0" applyNumberFormat="1" applyFont="1" applyBorder="1" applyAlignment="1">
      <alignment horizontal="right" vertical="top"/>
    </xf>
    <xf numFmtId="166" fontId="3" fillId="0" borderId="0" xfId="0" applyNumberFormat="1" applyFont="1" applyBorder="1">
      <alignment vertical="top"/>
    </xf>
    <xf numFmtId="167" fontId="3" fillId="0" borderId="0" xfId="0" applyFont="1">
      <alignment vertical="top"/>
    </xf>
    <xf numFmtId="167" fontId="3" fillId="2" borderId="0" xfId="0" applyFont="1" applyFill="1">
      <alignment vertical="top"/>
    </xf>
    <xf numFmtId="167" fontId="4" fillId="2" borderId="0" xfId="0" applyFont="1" applyFill="1">
      <alignment vertical="top"/>
    </xf>
    <xf numFmtId="165" fontId="2" fillId="2" borderId="0" xfId="1" applyFont="1" applyFill="1" applyAlignment="1">
      <alignment vertical="top"/>
    </xf>
    <xf numFmtId="167" fontId="2" fillId="0" borderId="0" xfId="0" applyFont="1" applyAlignment="1">
      <alignment horizontal="right" vertical="top"/>
    </xf>
    <xf numFmtId="166" fontId="2" fillId="0" borderId="0" xfId="0" applyNumberFormat="1" applyFont="1" applyFill="1">
      <alignment vertical="top"/>
    </xf>
    <xf numFmtId="166" fontId="2" fillId="0" borderId="0" xfId="0" applyNumberFormat="1" applyFont="1" applyFill="1" applyBorder="1" applyAlignment="1">
      <alignment horizontal="left" vertical="top"/>
    </xf>
    <xf numFmtId="166" fontId="10" fillId="0" borderId="0" xfId="0" applyNumberFormat="1" applyFont="1" applyFill="1">
      <alignment vertical="top"/>
    </xf>
    <xf numFmtId="167" fontId="7" fillId="0" borderId="0" xfId="0" applyFont="1">
      <alignment vertical="top"/>
    </xf>
    <xf numFmtId="175" fontId="7" fillId="0" borderId="0" xfId="0" applyNumberFormat="1" applyFont="1" applyFill="1">
      <alignment vertical="top"/>
    </xf>
    <xf numFmtId="167" fontId="7" fillId="0" borderId="0" xfId="0" applyFont="1" applyFill="1">
      <alignment vertical="top"/>
    </xf>
    <xf numFmtId="165" fontId="2" fillId="0" borderId="0" xfId="0" applyNumberFormat="1" applyFont="1" applyFill="1" applyBorder="1">
      <alignment vertical="top"/>
    </xf>
    <xf numFmtId="0" fontId="2" fillId="0" borderId="0" xfId="0" applyNumberFormat="1" applyFont="1" applyFill="1" applyBorder="1">
      <alignment vertical="top"/>
    </xf>
    <xf numFmtId="167" fontId="14" fillId="0" borderId="0" xfId="0" applyFont="1">
      <alignment vertical="top"/>
    </xf>
    <xf numFmtId="167" fontId="13" fillId="0" borderId="0" xfId="0" applyFont="1">
      <alignment vertical="top"/>
    </xf>
    <xf numFmtId="167" fontId="7" fillId="0" borderId="0" xfId="0" applyFont="1" applyAlignment="1">
      <alignment vertical="top" wrapText="1"/>
    </xf>
    <xf numFmtId="167" fontId="15" fillId="0" borderId="0" xfId="0" applyFont="1">
      <alignment vertical="top"/>
    </xf>
    <xf numFmtId="167" fontId="16" fillId="0" borderId="0" xfId="0" applyFont="1">
      <alignment vertical="top"/>
    </xf>
    <xf numFmtId="167" fontId="2" fillId="0" borderId="0" xfId="0" applyFont="1" applyFill="1">
      <alignment vertical="top"/>
    </xf>
    <xf numFmtId="167" fontId="3" fillId="3" borderId="0" xfId="0" applyFont="1" applyFill="1" applyBorder="1">
      <alignment vertical="top"/>
    </xf>
    <xf numFmtId="167" fontId="2" fillId="3" borderId="0" xfId="0" applyFont="1" applyFill="1" applyBorder="1">
      <alignment vertical="top"/>
    </xf>
    <xf numFmtId="167" fontId="17" fillId="3" borderId="0" xfId="0" applyFont="1" applyFill="1" applyBorder="1">
      <alignment vertical="top"/>
    </xf>
    <xf numFmtId="167" fontId="0" fillId="7" borderId="0" xfId="0" applyFill="1">
      <alignment vertical="top"/>
    </xf>
    <xf numFmtId="167" fontId="14" fillId="7" borderId="0" xfId="0" applyFont="1" applyFill="1">
      <alignment vertical="top"/>
    </xf>
    <xf numFmtId="167" fontId="18" fillId="0" borderId="0" xfId="0" applyFont="1">
      <alignment vertical="top"/>
    </xf>
    <xf numFmtId="167" fontId="18" fillId="0" borderId="0" xfId="0" applyFont="1" applyFill="1">
      <alignment vertical="top"/>
    </xf>
    <xf numFmtId="167" fontId="17" fillId="0" borderId="0" xfId="0" applyFont="1" applyFill="1" applyBorder="1">
      <alignment vertical="top"/>
    </xf>
    <xf numFmtId="167" fontId="3" fillId="0" borderId="0" xfId="0" applyFont="1" applyFill="1" applyBorder="1">
      <alignment vertical="top"/>
    </xf>
    <xf numFmtId="167" fontId="1" fillId="0" borderId="0" xfId="0" applyFont="1">
      <alignment vertical="top"/>
    </xf>
    <xf numFmtId="167" fontId="1" fillId="0" borderId="0" xfId="0" applyFont="1" applyFill="1">
      <alignment vertical="top"/>
    </xf>
    <xf numFmtId="167" fontId="19" fillId="0" borderId="0" xfId="0" applyFont="1">
      <alignment vertical="top"/>
    </xf>
    <xf numFmtId="167" fontId="15" fillId="0" borderId="0" xfId="0" applyFont="1" applyFill="1">
      <alignment vertical="top"/>
    </xf>
    <xf numFmtId="178" fontId="7" fillId="0" borderId="0" xfId="0" applyNumberFormat="1" applyFont="1">
      <alignment vertical="top"/>
    </xf>
    <xf numFmtId="180" fontId="7" fillId="0" borderId="0" xfId="0" applyNumberFormat="1" applyFont="1">
      <alignment vertical="top"/>
    </xf>
    <xf numFmtId="180" fontId="0" fillId="0" borderId="0" xfId="0" applyNumberFormat="1">
      <alignment vertical="top"/>
    </xf>
    <xf numFmtId="167" fontId="19" fillId="0" borderId="0" xfId="0" applyFont="1" applyFill="1">
      <alignment vertical="top"/>
    </xf>
    <xf numFmtId="180" fontId="2" fillId="0" borderId="0" xfId="0" applyNumberFormat="1" applyFont="1" applyFill="1">
      <alignment vertical="top"/>
    </xf>
    <xf numFmtId="178" fontId="2" fillId="0" borderId="0" xfId="0" applyNumberFormat="1" applyFont="1" applyFill="1">
      <alignment vertical="top"/>
    </xf>
    <xf numFmtId="180" fontId="2" fillId="0" borderId="0" xfId="0" applyNumberFormat="1" applyFont="1" applyBorder="1">
      <alignment vertical="top"/>
    </xf>
    <xf numFmtId="180" fontId="2" fillId="0" borderId="0" xfId="0" applyNumberFormat="1" applyFont="1" applyFill="1" applyBorder="1">
      <alignment vertical="top"/>
    </xf>
    <xf numFmtId="180" fontId="3" fillId="0" borderId="0" xfId="0" applyNumberFormat="1" applyFont="1" applyBorder="1">
      <alignment vertical="top"/>
    </xf>
    <xf numFmtId="180" fontId="3" fillId="3" borderId="0" xfId="0" applyNumberFormat="1" applyFont="1" applyFill="1" applyBorder="1">
      <alignment vertical="top"/>
    </xf>
    <xf numFmtId="180" fontId="3" fillId="0" borderId="0" xfId="0" applyNumberFormat="1" applyFont="1" applyFill="1" applyBorder="1">
      <alignment vertical="top"/>
    </xf>
    <xf numFmtId="176" fontId="19" fillId="0" borderId="0" xfId="18" applyFont="1">
      <alignment vertical="top"/>
    </xf>
    <xf numFmtId="178" fontId="7" fillId="0" borderId="0" xfId="20" applyNumberFormat="1" applyFont="1" applyAlignment="1">
      <alignment vertical="top"/>
    </xf>
    <xf numFmtId="167" fontId="3" fillId="0" borderId="0" xfId="0" applyFont="1" applyFill="1">
      <alignment vertical="top"/>
    </xf>
    <xf numFmtId="167" fontId="2" fillId="0" borderId="0" xfId="0" applyFont="1" applyFill="1" applyAlignment="1">
      <alignment horizontal="right" vertical="top"/>
    </xf>
    <xf numFmtId="165" fontId="7" fillId="0" borderId="0" xfId="1" applyFont="1" applyAlignment="1">
      <alignment vertical="top"/>
    </xf>
    <xf numFmtId="167" fontId="2" fillId="0" borderId="0" xfId="25" applyFont="1">
      <alignment vertical="top"/>
    </xf>
    <xf numFmtId="167" fontId="3" fillId="3" borderId="0" xfId="25" applyFont="1" applyFill="1" applyBorder="1">
      <alignment vertical="top"/>
    </xf>
    <xf numFmtId="167" fontId="2" fillId="3" borderId="0" xfId="25" applyFont="1" applyFill="1" applyBorder="1">
      <alignment vertical="top"/>
    </xf>
    <xf numFmtId="167" fontId="3" fillId="3" borderId="0" xfId="25" applyFont="1" applyFill="1" applyBorder="1" applyAlignment="1">
      <alignment horizontal="left" vertical="top"/>
    </xf>
    <xf numFmtId="167" fontId="27" fillId="0" borderId="0" xfId="25" applyFont="1" applyFill="1">
      <alignment vertical="top"/>
    </xf>
    <xf numFmtId="167" fontId="28" fillId="0" borderId="0" xfId="25" applyFont="1" applyFill="1">
      <alignment vertical="top"/>
    </xf>
    <xf numFmtId="167" fontId="29" fillId="8" borderId="4" xfId="25" applyFont="1" applyFill="1" applyBorder="1" applyAlignment="1">
      <alignment horizontal="centerContinuous" vertical="top"/>
    </xf>
    <xf numFmtId="167" fontId="30" fillId="8" borderId="4" xfId="25" applyFont="1" applyFill="1" applyBorder="1" applyAlignment="1">
      <alignment horizontal="centerContinuous" vertical="top"/>
    </xf>
    <xf numFmtId="167" fontId="31" fillId="8" borderId="4" xfId="25" applyFont="1" applyFill="1" applyBorder="1" applyAlignment="1">
      <alignment horizontal="centerContinuous" vertical="top"/>
    </xf>
    <xf numFmtId="167" fontId="30" fillId="8" borderId="5" xfId="25" applyFont="1" applyFill="1" applyBorder="1" applyAlignment="1">
      <alignment horizontal="centerContinuous" vertical="top"/>
    </xf>
    <xf numFmtId="167" fontId="3" fillId="0" borderId="0" xfId="25" applyFont="1" applyFill="1">
      <alignment vertical="top"/>
    </xf>
    <xf numFmtId="167" fontId="2" fillId="0" borderId="0" xfId="25" applyFont="1" applyFill="1">
      <alignment vertical="top"/>
    </xf>
    <xf numFmtId="167" fontId="2" fillId="0" borderId="6" xfId="25" applyFont="1" applyFill="1" applyBorder="1">
      <alignment vertical="top"/>
    </xf>
    <xf numFmtId="167" fontId="2" fillId="0" borderId="0" xfId="25" applyFont="1" applyFill="1" applyBorder="1">
      <alignment vertical="top"/>
    </xf>
    <xf numFmtId="167" fontId="2" fillId="0" borderId="0" xfId="25" applyFont="1" applyFill="1" applyBorder="1" applyAlignment="1">
      <alignment horizontal="center" vertical="top"/>
    </xf>
    <xf numFmtId="167" fontId="2" fillId="0" borderId="7" xfId="25" applyFont="1" applyFill="1" applyBorder="1">
      <alignment vertical="top"/>
    </xf>
    <xf numFmtId="167" fontId="2" fillId="6" borderId="1" xfId="25" applyFont="1" applyFill="1" applyBorder="1">
      <alignment vertical="top"/>
    </xf>
    <xf numFmtId="167" fontId="2" fillId="9" borderId="1" xfId="25" applyFont="1" applyFill="1" applyBorder="1">
      <alignment vertical="top"/>
    </xf>
    <xf numFmtId="167" fontId="29" fillId="6" borderId="2" xfId="25" applyFont="1" applyFill="1" applyBorder="1" applyAlignment="1">
      <alignment horizontal="center" vertical="top"/>
    </xf>
    <xf numFmtId="167" fontId="29" fillId="9" borderId="2" xfId="25" applyFont="1" applyFill="1" applyBorder="1" applyAlignment="1">
      <alignment horizontal="center" vertical="top"/>
    </xf>
    <xf numFmtId="167" fontId="2" fillId="6" borderId="3" xfId="25" applyFont="1" applyFill="1" applyBorder="1">
      <alignment vertical="top"/>
    </xf>
    <xf numFmtId="167" fontId="2" fillId="9" borderId="3" xfId="25" applyFont="1" applyFill="1" applyBorder="1">
      <alignment vertical="top"/>
    </xf>
    <xf numFmtId="167" fontId="27" fillId="9" borderId="4" xfId="25" applyFont="1" applyFill="1" applyBorder="1" applyAlignment="1">
      <alignment horizontal="centerContinuous" vertical="top"/>
    </xf>
    <xf numFmtId="167" fontId="28" fillId="9" borderId="4" xfId="25" applyFont="1" applyFill="1" applyBorder="1" applyAlignment="1">
      <alignment horizontal="centerContinuous" vertical="top"/>
    </xf>
    <xf numFmtId="167" fontId="28" fillId="9" borderId="5" xfId="25" applyFont="1" applyFill="1" applyBorder="1" applyAlignment="1">
      <alignment horizontal="centerContinuous" vertical="top"/>
    </xf>
    <xf numFmtId="167" fontId="2" fillId="0" borderId="8" xfId="25" applyFont="1" applyFill="1" applyBorder="1">
      <alignment vertical="top"/>
    </xf>
    <xf numFmtId="167" fontId="2" fillId="0" borderId="9" xfId="25" applyFont="1" applyFill="1" applyBorder="1">
      <alignment vertical="top"/>
    </xf>
    <xf numFmtId="167" fontId="2" fillId="0" borderId="9" xfId="25" applyFont="1" applyFill="1" applyBorder="1" applyAlignment="1">
      <alignment horizontal="center" vertical="top"/>
    </xf>
    <xf numFmtId="167" fontId="2" fillId="0" borderId="10" xfId="25" applyFont="1" applyFill="1" applyBorder="1">
      <alignment vertical="top"/>
    </xf>
    <xf numFmtId="167" fontId="32" fillId="0" borderId="0" xfId="25" applyFont="1" applyFill="1" applyBorder="1">
      <alignment vertical="top"/>
    </xf>
    <xf numFmtId="167" fontId="33" fillId="8" borderId="4" xfId="25" applyFont="1" applyFill="1" applyBorder="1" applyAlignment="1">
      <alignment horizontal="centerContinuous" vertical="top"/>
    </xf>
    <xf numFmtId="167" fontId="34" fillId="8" borderId="4" xfId="25" applyFont="1" applyFill="1" applyBorder="1" applyAlignment="1">
      <alignment horizontal="centerContinuous" vertical="top"/>
    </xf>
    <xf numFmtId="167" fontId="3" fillId="0" borderId="0" xfId="25" applyFont="1">
      <alignment vertical="top"/>
    </xf>
    <xf numFmtId="167" fontId="3" fillId="0" borderId="0" xfId="25" applyFont="1" applyAlignment="1">
      <alignment horizontal="center" vertical="top"/>
    </xf>
    <xf numFmtId="167" fontId="2" fillId="0" borderId="11" xfId="25" applyFont="1" applyBorder="1">
      <alignment vertical="top"/>
    </xf>
    <xf numFmtId="167" fontId="2" fillId="0" borderId="12" xfId="25" applyFont="1" applyBorder="1">
      <alignment vertical="top"/>
    </xf>
    <xf numFmtId="167" fontId="2" fillId="0" borderId="12" xfId="25" applyFont="1" applyBorder="1" applyAlignment="1">
      <alignment horizontal="center" vertical="top"/>
    </xf>
    <xf numFmtId="167" fontId="2" fillId="0" borderId="13" xfId="25" applyFont="1" applyBorder="1">
      <alignment vertical="top"/>
    </xf>
    <xf numFmtId="167" fontId="2" fillId="0" borderId="6" xfId="25" applyFont="1" applyBorder="1">
      <alignment vertical="top"/>
    </xf>
    <xf numFmtId="167" fontId="2" fillId="0" borderId="14" xfId="25" applyFont="1" applyBorder="1">
      <alignment vertical="top"/>
    </xf>
    <xf numFmtId="167" fontId="2" fillId="0" borderId="15" xfId="25" applyFont="1" applyBorder="1">
      <alignment vertical="top"/>
    </xf>
    <xf numFmtId="167" fontId="2" fillId="0" borderId="16" xfId="25" applyFont="1" applyBorder="1">
      <alignment vertical="top"/>
    </xf>
    <xf numFmtId="167" fontId="2" fillId="0" borderId="0" xfId="25" applyFont="1" applyBorder="1">
      <alignment vertical="top"/>
    </xf>
    <xf numFmtId="167" fontId="2" fillId="0" borderId="15" xfId="25" applyFont="1" applyBorder="1" applyAlignment="1">
      <alignment horizontal="center" vertical="top"/>
    </xf>
    <xf numFmtId="167" fontId="2" fillId="0" borderId="19" xfId="25" applyFont="1" applyBorder="1">
      <alignment vertical="top"/>
    </xf>
    <xf numFmtId="167" fontId="2" fillId="0" borderId="0" xfId="25" applyFont="1" applyBorder="1" applyAlignment="1">
      <alignment vertical="center"/>
    </xf>
    <xf numFmtId="167" fontId="2" fillId="0" borderId="17" xfId="25" applyFont="1" applyBorder="1">
      <alignment vertical="top"/>
    </xf>
    <xf numFmtId="167" fontId="2" fillId="0" borderId="0" xfId="25" applyFont="1" applyBorder="1" applyAlignment="1">
      <alignment horizontal="right" vertical="top"/>
    </xf>
    <xf numFmtId="167" fontId="24" fillId="8" borderId="18" xfId="25" applyFont="1" applyFill="1" applyBorder="1" applyAlignment="1">
      <alignment horizontal="center" vertical="center"/>
    </xf>
    <xf numFmtId="167" fontId="17" fillId="0" borderId="17" xfId="25" applyFont="1" applyBorder="1" applyAlignment="1">
      <alignment vertical="center"/>
    </xf>
    <xf numFmtId="167" fontId="35" fillId="9" borderId="18" xfId="25" applyFont="1" applyFill="1" applyBorder="1" applyAlignment="1">
      <alignment horizontal="center" vertical="top"/>
    </xf>
    <xf numFmtId="167" fontId="17" fillId="0" borderId="19" xfId="25" applyFont="1" applyBorder="1" applyAlignment="1">
      <alignment vertical="center"/>
    </xf>
    <xf numFmtId="167" fontId="17" fillId="0" borderId="0" xfId="25" applyFont="1" applyAlignment="1">
      <alignment vertical="center"/>
    </xf>
    <xf numFmtId="167" fontId="17" fillId="0" borderId="6" xfId="25" applyFont="1" applyBorder="1" applyAlignment="1">
      <alignment vertical="center"/>
    </xf>
    <xf numFmtId="167" fontId="17" fillId="0" borderId="0" xfId="25" applyFont="1" applyBorder="1" applyAlignment="1">
      <alignment horizontal="right" vertical="center"/>
    </xf>
    <xf numFmtId="167" fontId="17" fillId="0" borderId="0" xfId="25" applyFont="1" applyBorder="1" applyAlignment="1">
      <alignment vertical="center"/>
    </xf>
    <xf numFmtId="167" fontId="2" fillId="0" borderId="21" xfId="25" applyFont="1" applyBorder="1" applyAlignment="1">
      <alignment horizontal="center" vertical="top"/>
    </xf>
    <xf numFmtId="167" fontId="2" fillId="0" borderId="22" xfId="25" applyFont="1" applyBorder="1">
      <alignment vertical="top"/>
    </xf>
    <xf numFmtId="167" fontId="2" fillId="0" borderId="20" xfId="25" applyFont="1" applyBorder="1">
      <alignment vertical="top"/>
    </xf>
    <xf numFmtId="167" fontId="2" fillId="0" borderId="21" xfId="25" applyFont="1" applyBorder="1">
      <alignment vertical="top"/>
    </xf>
    <xf numFmtId="167" fontId="2" fillId="0" borderId="0" xfId="25" applyFont="1" applyAlignment="1">
      <alignment horizontal="center" vertical="top"/>
    </xf>
    <xf numFmtId="167" fontId="2" fillId="0" borderId="0" xfId="25" applyFont="1" applyFill="1" applyBorder="1" applyAlignment="1">
      <alignment horizontal="center" vertical="center"/>
    </xf>
    <xf numFmtId="167" fontId="2" fillId="0" borderId="8" xfId="25" applyFont="1" applyBorder="1">
      <alignment vertical="top"/>
    </xf>
    <xf numFmtId="167" fontId="2" fillId="0" borderId="9" xfId="25" applyFont="1" applyBorder="1" applyAlignment="1">
      <alignment horizontal="center" vertical="top"/>
    </xf>
    <xf numFmtId="167" fontId="2" fillId="0" borderId="10" xfId="25" applyFont="1" applyBorder="1" applyAlignment="1">
      <alignment vertical="center"/>
    </xf>
    <xf numFmtId="167" fontId="2" fillId="0" borderId="21" xfId="25" applyFont="1" applyBorder="1" applyAlignment="1">
      <alignment horizontal="right" vertical="top"/>
    </xf>
    <xf numFmtId="167" fontId="2" fillId="0" borderId="9" xfId="25" applyFont="1" applyBorder="1">
      <alignment vertical="top"/>
    </xf>
    <xf numFmtId="167" fontId="2" fillId="0" borderId="9" xfId="25" applyFont="1" applyBorder="1" applyAlignment="1">
      <alignment horizontal="right" vertical="top"/>
    </xf>
    <xf numFmtId="167" fontId="4" fillId="0" borderId="0" xfId="25" applyFont="1">
      <alignment vertical="top"/>
    </xf>
    <xf numFmtId="167" fontId="2" fillId="0" borderId="0" xfId="25" applyFont="1" applyAlignment="1">
      <alignment horizontal="right" vertical="top"/>
    </xf>
    <xf numFmtId="167" fontId="2" fillId="0" borderId="0" xfId="25" applyFont="1" applyAlignment="1">
      <alignment horizontal="center"/>
    </xf>
    <xf numFmtId="167" fontId="2" fillId="6" borderId="0" xfId="25" applyFont="1" applyFill="1" applyBorder="1" applyAlignment="1">
      <alignment horizontal="left" vertical="top"/>
    </xf>
    <xf numFmtId="167" fontId="2" fillId="0" borderId="0" xfId="25" applyFont="1" applyAlignment="1">
      <alignment horizontal="left" vertical="top"/>
    </xf>
    <xf numFmtId="167" fontId="2" fillId="8" borderId="0" xfId="25" applyFont="1" applyFill="1" applyBorder="1" applyAlignment="1">
      <alignment horizontal="left" vertical="top"/>
    </xf>
    <xf numFmtId="167" fontId="2" fillId="9" borderId="0" xfId="25" applyFont="1" applyFill="1" applyBorder="1" applyAlignment="1">
      <alignment horizontal="left" vertical="top"/>
    </xf>
    <xf numFmtId="167" fontId="2" fillId="10" borderId="0" xfId="25" applyFont="1" applyFill="1" applyBorder="1" applyAlignment="1">
      <alignment horizontal="left" vertical="top"/>
    </xf>
    <xf numFmtId="167" fontId="3" fillId="0" borderId="0" xfId="25" applyFont="1" applyBorder="1">
      <alignment vertical="top"/>
    </xf>
    <xf numFmtId="167" fontId="4" fillId="0" borderId="0" xfId="25" applyFont="1" applyBorder="1">
      <alignment vertical="top"/>
    </xf>
    <xf numFmtId="167" fontId="6" fillId="0" borderId="0" xfId="25" applyFont="1" applyBorder="1">
      <alignment vertical="top"/>
    </xf>
    <xf numFmtId="167" fontId="36" fillId="0" borderId="0" xfId="25" applyFont="1" applyBorder="1">
      <alignment vertical="top"/>
    </xf>
    <xf numFmtId="167" fontId="2" fillId="6" borderId="0" xfId="25" applyFont="1" applyFill="1" applyBorder="1">
      <alignment vertical="top"/>
    </xf>
    <xf numFmtId="167" fontId="2" fillId="9" borderId="0" xfId="25" applyFont="1" applyFill="1" applyBorder="1">
      <alignment vertical="top"/>
    </xf>
    <xf numFmtId="167" fontId="2" fillId="10" borderId="0" xfId="25" applyFont="1" applyFill="1" applyBorder="1">
      <alignment vertical="top"/>
    </xf>
    <xf numFmtId="167" fontId="4" fillId="0" borderId="0" xfId="25" applyFont="1" applyFill="1">
      <alignment vertical="top"/>
    </xf>
    <xf numFmtId="167" fontId="2" fillId="11" borderId="0" xfId="25" applyFont="1" applyFill="1" applyBorder="1">
      <alignment vertical="top"/>
    </xf>
    <xf numFmtId="167" fontId="2" fillId="12" borderId="0" xfId="25" applyFont="1" applyFill="1" applyBorder="1">
      <alignment vertical="top"/>
    </xf>
    <xf numFmtId="167" fontId="2" fillId="13" borderId="0" xfId="25" applyFont="1" applyFill="1" applyBorder="1">
      <alignment vertical="top"/>
    </xf>
    <xf numFmtId="167" fontId="12" fillId="8" borderId="0" xfId="25" applyFont="1" applyFill="1">
      <alignment vertical="top"/>
    </xf>
    <xf numFmtId="167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7" fontId="12" fillId="8" borderId="0" xfId="25" applyFont="1" applyFill="1" applyAlignment="1">
      <alignment vertical="top" wrapText="1"/>
    </xf>
    <xf numFmtId="166" fontId="3" fillId="0" borderId="0" xfId="2" applyFont="1" applyFill="1">
      <alignment vertical="top"/>
    </xf>
    <xf numFmtId="167" fontId="7" fillId="3" borderId="0" xfId="0" applyFont="1" applyFill="1">
      <alignment vertical="top"/>
    </xf>
    <xf numFmtId="167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>
      <alignment vertical="top"/>
    </xf>
    <xf numFmtId="0" fontId="4" fillId="0" borderId="0" xfId="8" applyFill="1">
      <alignment vertical="top"/>
    </xf>
    <xf numFmtId="0" fontId="23" fillId="0" borderId="0" xfId="8" applyFont="1" applyFill="1">
      <alignment vertical="top"/>
    </xf>
    <xf numFmtId="0" fontId="2" fillId="0" borderId="0" xfId="9">
      <alignment horizontal="right" vertical="top"/>
    </xf>
    <xf numFmtId="0" fontId="3" fillId="0" borderId="0" xfId="7" applyNumberFormat="1" applyFill="1">
      <alignment vertical="top"/>
    </xf>
    <xf numFmtId="0" fontId="2" fillId="0" borderId="0" xfId="9" applyFill="1">
      <alignment horizontal="right" vertical="top"/>
    </xf>
    <xf numFmtId="0" fontId="3" fillId="0" borderId="0" xfId="7" applyNumberFormat="1" applyBorder="1">
      <alignment vertical="top"/>
    </xf>
    <xf numFmtId="0" fontId="4" fillId="0" borderId="0" xfId="8" applyBorder="1">
      <alignment vertical="top"/>
    </xf>
    <xf numFmtId="0" fontId="23" fillId="0" borderId="0" xfId="8" applyFont="1" applyBorder="1">
      <alignment vertical="top"/>
    </xf>
    <xf numFmtId="0" fontId="2" fillId="0" borderId="0" xfId="9" applyBorder="1">
      <alignment horizontal="right" vertical="top"/>
    </xf>
    <xf numFmtId="165" fontId="7" fillId="0" borderId="0" xfId="1" applyFont="1" applyBorder="1" applyAlignment="1">
      <alignment vertical="top"/>
    </xf>
    <xf numFmtId="167" fontId="7" fillId="0" borderId="0" xfId="0" applyFont="1" applyBorder="1">
      <alignment vertical="top"/>
    </xf>
    <xf numFmtId="167" fontId="6" fillId="0" borderId="0" xfId="0" applyFont="1" applyBorder="1">
      <alignment vertical="top"/>
    </xf>
    <xf numFmtId="167" fontId="7" fillId="0" borderId="0" xfId="0" applyFont="1" applyFill="1" applyBorder="1">
      <alignment vertical="top"/>
    </xf>
    <xf numFmtId="170" fontId="3" fillId="0" borderId="0" xfId="7" applyNumberFormat="1" applyFill="1">
      <alignment vertical="top"/>
    </xf>
    <xf numFmtId="170" fontId="4" fillId="0" borderId="0" xfId="8" applyNumberFormat="1">
      <alignment vertical="top"/>
    </xf>
    <xf numFmtId="170" fontId="23" fillId="0" borderId="0" xfId="8" applyNumberFormat="1" applyFont="1">
      <alignment vertical="top"/>
    </xf>
    <xf numFmtId="170" fontId="2" fillId="0" borderId="0" xfId="9" applyNumberFormat="1">
      <alignment horizontal="right" vertical="top"/>
    </xf>
    <xf numFmtId="170" fontId="2" fillId="0" borderId="0" xfId="10" applyNumberFormat="1" applyFont="1">
      <alignment vertical="top"/>
    </xf>
    <xf numFmtId="170" fontId="2" fillId="0" borderId="0" xfId="10" applyNumberFormat="1" applyFont="1" applyFill="1">
      <alignment vertical="top"/>
    </xf>
    <xf numFmtId="166" fontId="2" fillId="0" borderId="0" xfId="10" applyNumberFormat="1" applyFont="1">
      <alignment vertical="top"/>
    </xf>
    <xf numFmtId="172" fontId="3" fillId="0" borderId="0" xfId="7" applyNumberFormat="1" applyFill="1">
      <alignment vertical="top"/>
    </xf>
    <xf numFmtId="172" fontId="4" fillId="0" borderId="0" xfId="8" applyNumberFormat="1" applyFill="1">
      <alignment vertical="top"/>
    </xf>
    <xf numFmtId="172" fontId="23" fillId="0" borderId="0" xfId="8" applyNumberFormat="1" applyFont="1" applyFill="1">
      <alignment vertical="top"/>
    </xf>
    <xf numFmtId="172" fontId="2" fillId="0" borderId="0" xfId="9" applyNumberFormat="1" applyFill="1">
      <alignment horizontal="right" vertical="top"/>
    </xf>
    <xf numFmtId="172" fontId="2" fillId="0" borderId="0" xfId="0" applyNumberFormat="1" applyFont="1" applyFill="1">
      <alignment vertical="top"/>
    </xf>
    <xf numFmtId="0" fontId="4" fillId="0" borderId="0" xfId="8">
      <alignment vertical="top"/>
    </xf>
    <xf numFmtId="0" fontId="23" fillId="0" borderId="0" xfId="8" applyFont="1">
      <alignment vertical="top"/>
    </xf>
    <xf numFmtId="173" fontId="3" fillId="0" borderId="0" xfId="7" applyNumberFormat="1" applyFill="1">
      <alignment vertical="top"/>
    </xf>
    <xf numFmtId="173" fontId="4" fillId="0" borderId="0" xfId="8" applyNumberFormat="1" applyFill="1">
      <alignment vertical="top"/>
    </xf>
    <xf numFmtId="173" fontId="23" fillId="0" borderId="0" xfId="8" applyNumberFormat="1" applyFont="1" applyFill="1">
      <alignment vertical="top"/>
    </xf>
    <xf numFmtId="173" fontId="2" fillId="0" borderId="0" xfId="9" applyNumberFormat="1" applyFill="1">
      <alignment horizontal="right" vertical="top"/>
    </xf>
    <xf numFmtId="165" fontId="6" fillId="0" borderId="0" xfId="1" applyFont="1" applyFill="1" applyAlignment="1">
      <alignment vertical="top"/>
    </xf>
    <xf numFmtId="174" fontId="6" fillId="0" borderId="0" xfId="11" applyFont="1" applyFill="1">
      <alignment vertical="top"/>
    </xf>
    <xf numFmtId="173" fontId="4" fillId="0" borderId="0" xfId="8" applyNumberFormat="1">
      <alignment vertical="top"/>
    </xf>
    <xf numFmtId="173" fontId="23" fillId="0" borderId="0" xfId="8" applyNumberFormat="1" applyFont="1">
      <alignment vertical="top"/>
    </xf>
    <xf numFmtId="173" fontId="2" fillId="0" borderId="0" xfId="9" applyNumberFormat="1">
      <alignment horizontal="right" vertical="top"/>
    </xf>
    <xf numFmtId="165" fontId="6" fillId="0" borderId="0" xfId="1" applyFont="1" applyAlignment="1">
      <alignment vertical="top"/>
    </xf>
    <xf numFmtId="174" fontId="6" fillId="0" borderId="0" xfId="11" applyFont="1">
      <alignment vertical="top"/>
    </xf>
    <xf numFmtId="169" fontId="3" fillId="0" borderId="0" xfId="7" applyFill="1">
      <alignment vertical="top"/>
    </xf>
    <xf numFmtId="169" fontId="4" fillId="0" borderId="0" xfId="8" applyNumberFormat="1">
      <alignment vertical="top"/>
    </xf>
    <xf numFmtId="169" fontId="23" fillId="0" borderId="0" xfId="8" applyNumberFormat="1" applyFont="1">
      <alignment vertical="top"/>
    </xf>
    <xf numFmtId="169" fontId="2" fillId="0" borderId="0" xfId="9" applyNumberFormat="1">
      <alignment horizontal="right" vertical="top"/>
    </xf>
    <xf numFmtId="168" fontId="2" fillId="0" borderId="0" xfId="6" applyFont="1">
      <alignment vertical="top"/>
    </xf>
    <xf numFmtId="168" fontId="2" fillId="0" borderId="0" xfId="6" applyFont="1" applyFill="1">
      <alignment vertical="top"/>
    </xf>
    <xf numFmtId="169" fontId="4" fillId="0" borderId="0" xfId="8" applyNumberFormat="1" applyFill="1">
      <alignment vertical="top"/>
    </xf>
    <xf numFmtId="169" fontId="23" fillId="0" borderId="0" xfId="8" applyNumberFormat="1" applyFont="1" applyFill="1">
      <alignment vertical="top"/>
    </xf>
    <xf numFmtId="169" fontId="2" fillId="0" borderId="0" xfId="9" applyNumberFormat="1" applyFill="1">
      <alignment horizontal="right" vertical="top"/>
    </xf>
    <xf numFmtId="165" fontId="8" fillId="0" borderId="0" xfId="1" applyFont="1" applyFill="1" applyAlignment="1">
      <alignment vertical="top"/>
    </xf>
    <xf numFmtId="167" fontId="8" fillId="0" borderId="0" xfId="0" applyFont="1" applyFill="1">
      <alignment vertical="top"/>
    </xf>
    <xf numFmtId="168" fontId="8" fillId="0" borderId="0" xfId="6" applyFont="1" applyFill="1">
      <alignment vertical="top"/>
    </xf>
    <xf numFmtId="0" fontId="3" fillId="0" borderId="0" xfId="7" applyNumberFormat="1" applyFill="1" applyBorder="1">
      <alignment vertical="top"/>
    </xf>
    <xf numFmtId="168" fontId="7" fillId="0" borderId="0" xfId="6" applyFont="1">
      <alignment vertical="top"/>
    </xf>
    <xf numFmtId="168" fontId="7" fillId="0" borderId="0" xfId="6" applyFont="1" applyFill="1">
      <alignment vertical="top"/>
    </xf>
    <xf numFmtId="175" fontId="2" fillId="0" borderId="0" xfId="0" applyNumberFormat="1" applyFont="1" applyFill="1">
      <alignment vertical="top"/>
    </xf>
    <xf numFmtId="165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165" fontId="19" fillId="0" borderId="0" xfId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9" fontId="6" fillId="0" borderId="0" xfId="1" applyNumberFormat="1" applyFont="1" applyFill="1" applyAlignment="1">
      <alignment vertical="top"/>
    </xf>
    <xf numFmtId="169" fontId="3" fillId="0" borderId="0" xfId="7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>
      <alignment vertical="top"/>
    </xf>
    <xf numFmtId="167" fontId="12" fillId="7" borderId="0" xfId="0" applyFont="1" applyFill="1">
      <alignment vertical="top"/>
    </xf>
    <xf numFmtId="167" fontId="7" fillId="7" borderId="0" xfId="0" applyFont="1" applyFill="1">
      <alignment vertical="top"/>
    </xf>
    <xf numFmtId="167" fontId="42" fillId="14" borderId="0" xfId="26" applyFont="1" applyFill="1" applyBorder="1">
      <alignment vertical="top"/>
    </xf>
    <xf numFmtId="167" fontId="43" fillId="14" borderId="0" xfId="26" applyFont="1" applyFill="1" applyBorder="1">
      <alignment vertical="top"/>
    </xf>
    <xf numFmtId="167" fontId="2" fillId="0" borderId="0" xfId="25" applyFont="1" applyBorder="1" applyAlignment="1">
      <alignment horizontal="center" vertical="top"/>
    </xf>
    <xf numFmtId="167" fontId="2" fillId="15" borderId="1" xfId="25" applyFont="1" applyFill="1" applyBorder="1">
      <alignment vertical="top"/>
    </xf>
    <xf numFmtId="167" fontId="29" fillId="15" borderId="2" xfId="25" applyFont="1" applyFill="1" applyBorder="1" applyAlignment="1">
      <alignment horizontal="center" vertical="top"/>
    </xf>
    <xf numFmtId="167" fontId="2" fillId="15" borderId="3" xfId="25" applyFont="1" applyFill="1" applyBorder="1">
      <alignment vertical="top"/>
    </xf>
    <xf numFmtId="167" fontId="0" fillId="0" borderId="0" xfId="0" applyAlignment="1">
      <alignment vertical="top" wrapText="1"/>
    </xf>
    <xf numFmtId="181" fontId="19" fillId="0" borderId="0" xfId="0" applyNumberFormat="1" applyFont="1">
      <alignment vertical="top"/>
    </xf>
    <xf numFmtId="167" fontId="2" fillId="0" borderId="23" xfId="25" applyFont="1" applyBorder="1">
      <alignment vertical="top"/>
    </xf>
    <xf numFmtId="167" fontId="2" fillId="0" borderId="24" xfId="25" applyFont="1" applyBorder="1">
      <alignment vertical="top"/>
    </xf>
    <xf numFmtId="167" fontId="2" fillId="0" borderId="25" xfId="25" applyFont="1" applyBorder="1">
      <alignment vertical="top"/>
    </xf>
    <xf numFmtId="167" fontId="2" fillId="0" borderId="26" xfId="25" applyFont="1" applyBorder="1" applyAlignment="1">
      <alignment horizontal="right" vertical="top"/>
    </xf>
    <xf numFmtId="167" fontId="2" fillId="0" borderId="27" xfId="25" applyFont="1" applyBorder="1">
      <alignment vertical="top"/>
    </xf>
    <xf numFmtId="167" fontId="17" fillId="0" borderId="26" xfId="25" applyFont="1" applyBorder="1" applyAlignment="1">
      <alignment horizontal="right" vertical="center"/>
    </xf>
    <xf numFmtId="167" fontId="17" fillId="0" borderId="27" xfId="25" applyFont="1" applyBorder="1" applyAlignment="1">
      <alignment vertical="center"/>
    </xf>
    <xf numFmtId="167" fontId="2" fillId="0" borderId="28" xfId="25" applyFont="1" applyBorder="1">
      <alignment vertical="top"/>
    </xf>
    <xf numFmtId="167" fontId="2" fillId="0" borderId="30" xfId="25" applyFont="1" applyBorder="1">
      <alignment vertical="top"/>
    </xf>
    <xf numFmtId="167" fontId="2" fillId="0" borderId="26" xfId="25" applyFont="1" applyBorder="1">
      <alignment vertical="top"/>
    </xf>
    <xf numFmtId="167" fontId="17" fillId="0" borderId="26" xfId="25" applyFont="1" applyBorder="1" applyAlignment="1">
      <alignment vertical="center"/>
    </xf>
    <xf numFmtId="167" fontId="2" fillId="0" borderId="29" xfId="25" applyFont="1" applyBorder="1" applyAlignment="1">
      <alignment horizontal="center" vertical="top" wrapText="1"/>
    </xf>
    <xf numFmtId="167" fontId="2" fillId="16" borderId="0" xfId="0" applyFont="1" applyFill="1" applyAlignment="1">
      <alignment horizontal="right" vertical="top"/>
    </xf>
    <xf numFmtId="167" fontId="0" fillId="0" borderId="0" xfId="0" applyFill="1" applyBorder="1">
      <alignment vertical="top"/>
    </xf>
    <xf numFmtId="167" fontId="12" fillId="0" borderId="0" xfId="0" applyFont="1" applyFill="1">
      <alignment vertical="top"/>
    </xf>
    <xf numFmtId="167" fontId="24" fillId="6" borderId="18" xfId="25" applyFont="1" applyFill="1" applyBorder="1" applyAlignment="1">
      <alignment horizontal="center" vertical="center"/>
    </xf>
    <xf numFmtId="167" fontId="46" fillId="14" borderId="0" xfId="26" applyFont="1" applyFill="1" applyBorder="1">
      <alignment vertical="top"/>
    </xf>
    <xf numFmtId="167" fontId="2" fillId="6" borderId="0" xfId="10" applyNumberFormat="1" applyFont="1" applyFill="1" applyBorder="1">
      <alignment vertical="top"/>
    </xf>
    <xf numFmtId="174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80" fontId="19" fillId="0" borderId="0" xfId="0" applyNumberFormat="1" applyFont="1">
      <alignment vertical="top"/>
    </xf>
    <xf numFmtId="176" fontId="9" fillId="6" borderId="0" xfId="18" applyFont="1" applyFill="1" applyBorder="1">
      <alignment vertical="top"/>
    </xf>
    <xf numFmtId="165" fontId="19" fillId="0" borderId="0" xfId="0" applyNumberFormat="1" applyFont="1" applyFill="1">
      <alignment vertical="top"/>
    </xf>
    <xf numFmtId="180" fontId="19" fillId="0" borderId="0" xfId="10" applyNumberFormat="1" applyFont="1">
      <alignment vertical="top"/>
    </xf>
    <xf numFmtId="180" fontId="7" fillId="0" borderId="0" xfId="10" applyNumberFormat="1" applyFont="1">
      <alignment vertical="top"/>
    </xf>
    <xf numFmtId="180" fontId="7" fillId="0" borderId="0" xfId="10" applyNumberFormat="1" applyFont="1" applyFill="1">
      <alignment vertical="top"/>
    </xf>
    <xf numFmtId="180" fontId="12" fillId="0" borderId="31" xfId="10" applyNumberFormat="1" applyFont="1" applyBorder="1">
      <alignment vertical="top"/>
    </xf>
    <xf numFmtId="180" fontId="2" fillId="0" borderId="0" xfId="10" applyNumberFormat="1" applyFont="1" applyFill="1">
      <alignment vertical="top"/>
    </xf>
    <xf numFmtId="180" fontId="2" fillId="6" borderId="0" xfId="10" applyNumberFormat="1" applyFont="1" applyFill="1" applyBorder="1">
      <alignment vertical="top"/>
    </xf>
    <xf numFmtId="167" fontId="0" fillId="0" borderId="0" xfId="0" applyBorder="1">
      <alignment vertical="top"/>
    </xf>
    <xf numFmtId="178" fontId="2" fillId="6" borderId="0" xfId="10" applyNumberFormat="1" applyFont="1" applyFill="1" applyBorder="1">
      <alignment vertical="top"/>
    </xf>
    <xf numFmtId="180" fontId="19" fillId="0" borderId="0" xfId="0" applyNumberFormat="1" applyFont="1" applyAlignment="1">
      <alignment vertical="top" wrapText="1"/>
    </xf>
    <xf numFmtId="180" fontId="39" fillId="0" borderId="32" xfId="10" applyNumberFormat="1" applyFont="1" applyBorder="1">
      <alignment vertical="top"/>
    </xf>
    <xf numFmtId="180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2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167" fontId="48" fillId="0" borderId="0" xfId="93" applyNumberFormat="1" applyFill="1" applyProtection="1">
      <alignment vertical="top"/>
    </xf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7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7" fontId="2" fillId="0" borderId="0" xfId="25" applyFont="1" applyFill="1" applyBorder="1" applyAlignment="1">
      <alignment horizontal="center" vertical="top" wrapText="1"/>
    </xf>
    <xf numFmtId="167" fontId="2" fillId="0" borderId="42" xfId="25" applyFont="1" applyBorder="1" applyAlignment="1">
      <alignment horizontal="center" vertical="top" wrapText="1"/>
    </xf>
    <xf numFmtId="167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7" fontId="2" fillId="0" borderId="0" xfId="25" applyFont="1" applyFill="1" applyBorder="1" applyAlignment="1">
      <alignment horizontal="center" vertical="top" wrapText="1"/>
    </xf>
    <xf numFmtId="167" fontId="2" fillId="0" borderId="29" xfId="25" applyFont="1" applyFill="1" applyBorder="1" applyAlignment="1">
      <alignment horizontal="center" vertical="top" wrapText="1"/>
    </xf>
    <xf numFmtId="167" fontId="2" fillId="0" borderId="42" xfId="25" applyFont="1" applyBorder="1" applyAlignment="1">
      <alignment horizontal="center" vertical="top" wrapText="1"/>
    </xf>
    <xf numFmtId="167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17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99CC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PR19ReconciliationRulebook\Shared%20Documents\General\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2028">
          <cell r="F2028">
            <v>9.9999999999999995E-7</v>
          </cell>
        </row>
        <row r="2030">
          <cell r="F2030">
            <v>1E-4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User guide</v>
          </cell>
        </row>
      </sheetData>
      <sheetData sheetId="6"/>
      <sheetData sheetId="7"/>
      <sheetData sheetId="8">
        <row r="31">
          <cell r="F31">
            <v>1E-3</v>
          </cell>
        </row>
      </sheetData>
      <sheetData sheetId="9"/>
      <sheetData sheetId="10"/>
      <sheetData sheetId="11">
        <row r="20">
          <cell r="F20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topLeftCell="A24" zoomScaleNormal="100" workbookViewId="0"/>
  </sheetViews>
  <sheetFormatPr defaultColWidth="0" defaultRowHeight="13.5" customHeight="1" zeroHeight="1"/>
  <cols>
    <col min="1" max="1" width="9" style="276" customWidth="1"/>
    <col min="2" max="2" width="26.3984375" style="276" customWidth="1"/>
    <col min="3" max="3" width="17.5" style="276" customWidth="1"/>
    <col min="4" max="4" width="23.5" style="276" customWidth="1"/>
    <col min="5" max="5" width="63.8984375" style="276" customWidth="1"/>
    <col min="6" max="6" width="10.5" style="276" bestFit="1" customWidth="1"/>
    <col min="7" max="7" width="9" style="276" customWidth="1"/>
    <col min="8" max="8" width="4.5" style="276" customWidth="1"/>
    <col min="9" max="9" width="19.3984375" style="276" customWidth="1"/>
    <col min="10" max="13" width="0" style="276" hidden="1" customWidth="1"/>
    <col min="14" max="16384" width="9" style="276" hidden="1"/>
  </cols>
  <sheetData>
    <row r="1" spans="1:9" s="274" customFormat="1" ht="28.8" thickBot="1">
      <c r="A1" s="272" t="str">
        <f ca="1" xml:space="preserve"> RIGHT(CELL("filename", $A$1), LEN(CELL("filename", $A$1)) - SEARCH("]", CELL("filename", $A$1)))</f>
        <v xml:space="preserve">Cover </v>
      </c>
      <c r="B1" s="272"/>
      <c r="C1" s="273"/>
      <c r="D1" s="272"/>
      <c r="E1" s="272"/>
      <c r="F1" s="272"/>
      <c r="G1" s="272"/>
      <c r="H1" s="273"/>
      <c r="I1" s="273"/>
    </row>
    <row r="2" spans="1:9" ht="16.8" thickTop="1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6.2">
      <c r="A3" s="275"/>
      <c r="B3" s="277" t="s">
        <v>0</v>
      </c>
      <c r="C3" s="277" t="s">
        <v>1</v>
      </c>
      <c r="D3" s="275"/>
      <c r="E3" s="275"/>
      <c r="F3" s="275"/>
      <c r="G3" s="275"/>
      <c r="H3" s="275"/>
      <c r="I3" s="275"/>
    </row>
    <row r="4" spans="1:9" ht="16.2">
      <c r="A4" s="275"/>
      <c r="B4" s="277" t="s">
        <v>2</v>
      </c>
      <c r="C4" s="278">
        <v>2</v>
      </c>
      <c r="D4" s="275"/>
      <c r="E4" s="275"/>
      <c r="F4" s="275"/>
      <c r="G4" s="275"/>
      <c r="H4" s="275"/>
      <c r="I4" s="275"/>
    </row>
    <row r="5" spans="1:9" ht="16.2">
      <c r="A5" s="275"/>
      <c r="B5" s="277" t="s">
        <v>3</v>
      </c>
      <c r="C5" s="277" t="s">
        <v>176</v>
      </c>
      <c r="D5" s="275"/>
      <c r="E5" s="275"/>
      <c r="F5" s="275"/>
      <c r="G5" s="275"/>
      <c r="H5" s="275"/>
      <c r="I5" s="275"/>
    </row>
    <row r="6" spans="1:9" ht="16.2">
      <c r="A6" s="275"/>
      <c r="B6" s="277" t="s">
        <v>4</v>
      </c>
      <c r="C6" s="299">
        <v>44167</v>
      </c>
      <c r="D6" s="275"/>
      <c r="E6" s="275"/>
      <c r="F6" s="275"/>
      <c r="G6" s="275"/>
      <c r="H6" s="275"/>
      <c r="I6" s="275"/>
    </row>
    <row r="7" spans="1:9" ht="16.2">
      <c r="A7" s="275"/>
      <c r="B7" s="277" t="s">
        <v>5</v>
      </c>
      <c r="C7" s="277" t="s">
        <v>6</v>
      </c>
      <c r="D7" s="275"/>
      <c r="E7" s="275"/>
      <c r="F7" s="275"/>
      <c r="G7" s="275"/>
      <c r="H7" s="275"/>
      <c r="I7" s="275"/>
    </row>
    <row r="8" spans="1:9" ht="16.2">
      <c r="A8" s="275"/>
      <c r="B8" s="277" t="s">
        <v>7</v>
      </c>
      <c r="C8" s="277" t="s">
        <v>8</v>
      </c>
      <c r="D8" s="275"/>
      <c r="E8" s="275"/>
      <c r="F8" s="275"/>
      <c r="G8" s="275"/>
      <c r="H8" s="275"/>
      <c r="I8" s="275"/>
    </row>
    <row r="9" spans="1:9" ht="16.2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4.4">
      <c r="A10" s="279"/>
      <c r="B10" s="279"/>
      <c r="C10" s="280"/>
      <c r="D10" s="279"/>
      <c r="E10" s="279"/>
      <c r="F10" s="279"/>
      <c r="G10" s="279"/>
      <c r="H10" s="279"/>
      <c r="I10" s="279"/>
    </row>
    <row r="11" spans="1:9" ht="13.8">
      <c r="A11" s="279"/>
      <c r="B11" s="279" t="s">
        <v>9</v>
      </c>
      <c r="C11" s="279" t="s">
        <v>10</v>
      </c>
      <c r="D11" s="279"/>
      <c r="E11" s="279"/>
      <c r="F11" s="279"/>
      <c r="G11" s="279"/>
      <c r="H11" s="279"/>
      <c r="I11" s="279"/>
    </row>
    <row r="12" spans="1:9" ht="13.8">
      <c r="A12" s="279"/>
      <c r="B12" s="279"/>
      <c r="C12" s="279"/>
      <c r="D12" s="279"/>
      <c r="E12" s="279"/>
      <c r="F12" s="279"/>
      <c r="G12" s="279"/>
      <c r="H12" s="279"/>
      <c r="I12" s="279"/>
    </row>
    <row r="13" spans="1:9" ht="13.8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 ht="13.8">
      <c r="A14" s="279"/>
      <c r="B14" s="279"/>
      <c r="C14" s="279"/>
      <c r="D14" s="279"/>
      <c r="E14" s="279"/>
      <c r="F14" s="279"/>
      <c r="G14" s="279"/>
      <c r="H14" s="279"/>
      <c r="I14" s="279"/>
    </row>
    <row r="15" spans="1:9" ht="13.8">
      <c r="A15" s="279"/>
      <c r="B15" s="279"/>
      <c r="C15" s="279"/>
      <c r="D15" s="279"/>
      <c r="E15" s="279"/>
      <c r="F15" s="279"/>
      <c r="G15" s="279"/>
      <c r="H15" s="279"/>
      <c r="I15" s="279"/>
    </row>
    <row r="16" spans="1:9" ht="13.8">
      <c r="A16" s="279"/>
      <c r="B16" s="279"/>
      <c r="C16" s="279"/>
      <c r="D16" s="279"/>
      <c r="E16" s="279"/>
      <c r="F16" s="279"/>
      <c r="G16" s="279"/>
      <c r="H16" s="279"/>
      <c r="I16" s="279"/>
    </row>
    <row r="17" spans="1:9" ht="13.8">
      <c r="A17" s="279"/>
      <c r="B17" s="279" t="s">
        <v>11</v>
      </c>
      <c r="C17" s="279" t="s">
        <v>12</v>
      </c>
      <c r="D17" s="279"/>
      <c r="E17" s="279"/>
      <c r="F17" s="279"/>
      <c r="G17" s="279"/>
      <c r="H17" s="279"/>
      <c r="I17" s="279"/>
    </row>
    <row r="18" spans="1:9" ht="13.8">
      <c r="A18" s="279"/>
      <c r="B18" s="279"/>
      <c r="C18" s="279"/>
      <c r="D18" s="279"/>
      <c r="E18" s="279"/>
      <c r="F18" s="279"/>
      <c r="G18" s="279"/>
      <c r="H18" s="279"/>
      <c r="I18" s="279"/>
    </row>
    <row r="19" spans="1:9" ht="16.2">
      <c r="A19" s="279"/>
      <c r="B19" s="279" t="s">
        <v>13</v>
      </c>
      <c r="C19" s="279" t="s">
        <v>12</v>
      </c>
      <c r="D19" s="281"/>
      <c r="E19" s="281"/>
      <c r="F19" s="281"/>
      <c r="G19" s="279"/>
      <c r="H19" s="279"/>
      <c r="I19" s="279"/>
    </row>
    <row r="20" spans="1:9" ht="16.2">
      <c r="A20" s="279"/>
      <c r="B20" s="279"/>
      <c r="C20" s="281"/>
      <c r="D20" s="281"/>
      <c r="E20" s="281"/>
      <c r="F20" s="281"/>
      <c r="G20" s="279"/>
      <c r="H20" s="279"/>
      <c r="I20" s="279"/>
    </row>
    <row r="21" spans="1:9" ht="13.8">
      <c r="A21" s="279"/>
      <c r="B21" s="279"/>
      <c r="C21" s="282" t="s">
        <v>14</v>
      </c>
      <c r="D21" s="283"/>
      <c r="E21" s="284" t="s">
        <v>15</v>
      </c>
      <c r="F21" s="285" t="s">
        <v>16</v>
      </c>
      <c r="G21" s="279"/>
      <c r="H21" s="279"/>
      <c r="I21" s="279"/>
    </row>
    <row r="22" spans="1:9" ht="13.8">
      <c r="A22" s="279"/>
      <c r="B22" s="279"/>
      <c r="C22" s="300"/>
      <c r="D22" s="301"/>
      <c r="E22" s="286"/>
      <c r="F22" s="287"/>
      <c r="G22" s="279"/>
      <c r="H22" s="279"/>
      <c r="I22" s="279"/>
    </row>
    <row r="23" spans="1:9" ht="13.8">
      <c r="A23" s="279"/>
      <c r="B23" s="279"/>
      <c r="C23" s="279"/>
      <c r="D23" s="279"/>
      <c r="E23" s="279"/>
      <c r="F23" s="279"/>
      <c r="G23" s="279"/>
      <c r="H23" s="279"/>
      <c r="I23" s="279"/>
    </row>
    <row r="24" spans="1:9" ht="13.8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9" ht="16.2">
      <c r="B25" s="279" t="s">
        <v>17</v>
      </c>
      <c r="C25" s="288" t="s">
        <v>18</v>
      </c>
      <c r="D25" s="281"/>
      <c r="E25" s="281"/>
      <c r="F25" s="281"/>
    </row>
    <row r="26" spans="1:9" ht="16.2">
      <c r="B26" s="289"/>
      <c r="C26" s="281"/>
      <c r="D26" s="281"/>
      <c r="E26" s="281"/>
      <c r="F26" s="281"/>
    </row>
    <row r="27" spans="1:9" ht="16.2">
      <c r="B27" s="289"/>
      <c r="C27" s="282" t="s">
        <v>19</v>
      </c>
      <c r="D27" s="284" t="s">
        <v>20</v>
      </c>
      <c r="E27" s="284" t="s">
        <v>21</v>
      </c>
      <c r="F27" s="285" t="s">
        <v>22</v>
      </c>
    </row>
    <row r="28" spans="1:9" ht="16.2">
      <c r="B28" s="289"/>
      <c r="C28" s="302" t="s">
        <v>23</v>
      </c>
      <c r="D28" s="302" t="s">
        <v>24</v>
      </c>
      <c r="E28" s="302" t="s">
        <v>25</v>
      </c>
      <c r="F28" s="290"/>
    </row>
    <row r="29" spans="1:9" ht="16.2">
      <c r="B29" s="289"/>
      <c r="C29" s="303"/>
      <c r="D29" s="303"/>
      <c r="E29" s="303"/>
      <c r="F29" s="291"/>
    </row>
    <row r="30" spans="1:9" ht="16.2">
      <c r="B30" s="289"/>
      <c r="C30" s="303"/>
      <c r="D30" s="303"/>
      <c r="E30" s="303"/>
      <c r="F30" s="291"/>
    </row>
    <row r="31" spans="1:9" ht="16.2">
      <c r="B31" s="289"/>
      <c r="C31" s="304"/>
      <c r="D31" s="304"/>
      <c r="E31" s="304"/>
      <c r="F31" s="292"/>
    </row>
    <row r="32" spans="1:9" ht="13.8"/>
    <row r="33" spans="1:9" ht="13.8"/>
    <row r="34" spans="1:9" ht="13.8"/>
    <row r="35" spans="1:9" ht="13.8"/>
    <row r="36" spans="1:9" ht="13.8">
      <c r="A36" s="293" t="s">
        <v>26</v>
      </c>
      <c r="B36" s="293"/>
      <c r="C36" s="293"/>
      <c r="D36" s="294"/>
      <c r="E36" s="295"/>
      <c r="F36" s="295"/>
      <c r="G36" s="295"/>
      <c r="H36" s="295"/>
      <c r="I36" s="295"/>
    </row>
    <row r="37" spans="1:9" ht="13.8"/>
    <row r="38" spans="1:9" ht="13.8"/>
    <row r="39" spans="1:9" ht="13.8"/>
    <row r="40" spans="1:9" ht="13.8" hidden="1"/>
    <row r="41" spans="1:9" ht="13.8" hidden="1"/>
    <row r="42" spans="1:9" ht="13.8" hidden="1"/>
    <row r="43" spans="1:9" ht="13.8" hidden="1"/>
    <row r="44" spans="1:9" ht="13.8" hidden="1"/>
    <row r="45" spans="1:9" ht="13.8" hidden="1"/>
    <row r="46" spans="1:9" ht="13.8" hidden="1"/>
    <row r="47" spans="1:9" ht="13.8" hidden="1"/>
    <row r="48" spans="1:9" ht="13.8" hidden="1"/>
    <row r="49" ht="13.8" hidden="1"/>
    <row r="50" ht="13.8" hidden="1"/>
    <row r="51" ht="13.8" hidden="1"/>
    <row r="52" ht="13.8" hidden="1"/>
    <row r="53" ht="13.8" hidden="1"/>
    <row r="54" ht="13.8" hidden="1"/>
    <row r="55" ht="13.8" hidden="1"/>
    <row r="56" ht="13.8" hidden="1"/>
    <row r="57" ht="13.8" hidden="1"/>
    <row r="58" ht="13.8" hidden="1"/>
    <row r="59" ht="13.8" hidden="1"/>
    <row r="60" ht="13.8" hidden="1"/>
    <row r="61" ht="13.8" hidden="1"/>
    <row r="62" ht="13.8" hidden="1"/>
    <row r="63" ht="13.8" hidden="1"/>
    <row r="64" ht="13.8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3.2" zeroHeight="1"/>
  <cols>
    <col min="1" max="1" width="1.09765625" style="96" customWidth="1"/>
    <col min="2" max="4" width="1.09765625" style="64" customWidth="1"/>
    <col min="5" max="5" width="2.3984375" style="64" customWidth="1"/>
    <col min="6" max="6" width="4.09765625" style="64" customWidth="1"/>
    <col min="7" max="7" width="2.3984375" style="64" customWidth="1"/>
    <col min="8" max="8" width="32.8984375" style="124" customWidth="1"/>
    <col min="9" max="9" width="2.3984375" style="64" customWidth="1"/>
    <col min="10" max="10" width="4.09765625" style="64" customWidth="1"/>
    <col min="11" max="12" width="2.3984375" style="64" customWidth="1"/>
    <col min="13" max="13" width="27.59765625" style="64" customWidth="1"/>
    <col min="14" max="15" width="2.3984375" style="64" customWidth="1"/>
    <col min="16" max="16" width="4.09765625" style="64" customWidth="1"/>
    <col min="17" max="18" width="2.3984375" style="64" customWidth="1"/>
    <col min="19" max="19" width="27.59765625" style="64" customWidth="1"/>
    <col min="20" max="21" width="2.3984375" style="64" customWidth="1"/>
    <col min="22" max="22" width="5.09765625" style="64" customWidth="1"/>
    <col min="23" max="24" width="2.3984375" style="64" customWidth="1"/>
    <col min="25" max="25" width="27.59765625" style="64" customWidth="1"/>
    <col min="26" max="29" width="2.3984375" style="64" customWidth="1"/>
    <col min="30" max="16384" width="8.09765625" style="64" hidden="1"/>
  </cols>
  <sheetData>
    <row r="1" spans="1:29" ht="28.2">
      <c r="A1" s="254" t="str">
        <f ca="1" xml:space="preserve"> RIGHT(CELL("filename", $A$1), LEN(CELL("filename", $A$1)) - SEARCH("]", CELL("filename", $A$1)))</f>
        <v>Map &amp; Key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/>
    <row r="3" spans="1:29" ht="12.75" customHeight="1">
      <c r="A3" s="65" t="s">
        <v>27</v>
      </c>
      <c r="B3" s="65"/>
      <c r="C3" s="66"/>
      <c r="D3" s="67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66"/>
      <c r="AA3" s="66"/>
      <c r="AB3" s="66"/>
      <c r="AC3" s="66"/>
    </row>
    <row r="4" spans="1:29"/>
    <row r="5" spans="1:29" ht="15.6">
      <c r="A5" s="68"/>
      <c r="B5" s="69"/>
      <c r="C5" s="69"/>
      <c r="D5" s="69"/>
      <c r="E5" s="69"/>
      <c r="F5" s="70" t="s">
        <v>28</v>
      </c>
      <c r="G5" s="71"/>
      <c r="H5" s="71"/>
      <c r="I5" s="71"/>
      <c r="J5" s="71"/>
      <c r="K5" s="71"/>
      <c r="L5" s="72"/>
      <c r="M5" s="70"/>
      <c r="N5" s="70"/>
      <c r="O5" s="72"/>
      <c r="P5" s="72"/>
      <c r="Q5" s="72"/>
      <c r="R5" s="71"/>
      <c r="S5" s="71"/>
      <c r="T5" s="71"/>
      <c r="U5" s="73"/>
      <c r="V5" s="69"/>
      <c r="W5" s="69"/>
      <c r="X5" s="69"/>
      <c r="Y5" s="69"/>
      <c r="Z5" s="69"/>
      <c r="AA5" s="69"/>
      <c r="AB5" s="69"/>
      <c r="AC5" s="69"/>
    </row>
    <row r="6" spans="1:29" ht="13.8" thickBot="1">
      <c r="A6" s="74"/>
      <c r="B6" s="75"/>
      <c r="C6" s="75"/>
      <c r="D6" s="75"/>
      <c r="E6" s="75"/>
      <c r="F6" s="76"/>
      <c r="G6" s="77"/>
      <c r="H6" s="77"/>
      <c r="I6" s="77"/>
      <c r="J6" s="77"/>
      <c r="K6" s="77"/>
      <c r="L6" s="77"/>
      <c r="M6" s="78"/>
      <c r="N6" s="78"/>
      <c r="O6" s="77"/>
      <c r="P6" s="77"/>
      <c r="Q6" s="77"/>
      <c r="R6" s="77"/>
      <c r="S6" s="77"/>
      <c r="T6" s="77"/>
      <c r="U6" s="79"/>
      <c r="V6" s="75"/>
      <c r="W6" s="75"/>
      <c r="X6" s="75"/>
      <c r="Y6" s="75"/>
      <c r="Z6" s="75"/>
      <c r="AA6" s="75"/>
      <c r="AB6" s="75"/>
      <c r="AC6" s="75"/>
    </row>
    <row r="7" spans="1:29">
      <c r="A7" s="74"/>
      <c r="B7" s="75"/>
      <c r="C7" s="75"/>
      <c r="D7" s="75"/>
      <c r="E7" s="75"/>
      <c r="F7" s="76"/>
      <c r="G7" s="77"/>
      <c r="H7" s="80"/>
      <c r="I7" s="77"/>
      <c r="J7" s="77"/>
      <c r="K7" s="77"/>
      <c r="L7" s="77"/>
      <c r="M7" s="78"/>
      <c r="N7" s="78"/>
      <c r="O7" s="77"/>
      <c r="P7" s="77"/>
      <c r="Q7" s="77"/>
      <c r="R7" s="77"/>
      <c r="S7" s="81"/>
      <c r="T7" s="77"/>
      <c r="U7" s="79"/>
      <c r="V7" s="75"/>
      <c r="W7" s="75"/>
      <c r="X7" s="75"/>
      <c r="Y7" s="75"/>
      <c r="Z7" s="75"/>
      <c r="AA7" s="75"/>
      <c r="AB7" s="75"/>
      <c r="AC7" s="75"/>
    </row>
    <row r="8" spans="1:29" ht="15" customHeight="1">
      <c r="A8" s="74"/>
      <c r="B8" s="75"/>
      <c r="C8" s="75"/>
      <c r="D8" s="75"/>
      <c r="E8" s="75"/>
      <c r="F8" s="76"/>
      <c r="G8" s="77"/>
      <c r="H8" s="82" t="s">
        <v>29</v>
      </c>
      <c r="I8" s="77"/>
      <c r="J8" s="77"/>
      <c r="K8" s="77"/>
      <c r="L8" s="77"/>
      <c r="M8" s="78"/>
      <c r="N8" s="78"/>
      <c r="O8" s="77"/>
      <c r="P8" s="77"/>
      <c r="Q8" s="77"/>
      <c r="R8" s="77"/>
      <c r="S8" s="83" t="s">
        <v>30</v>
      </c>
      <c r="T8" s="77"/>
      <c r="U8" s="79"/>
      <c r="V8" s="75"/>
      <c r="W8" s="75"/>
      <c r="X8" s="75"/>
      <c r="Y8" s="75"/>
      <c r="Z8" s="75"/>
      <c r="AA8" s="75"/>
      <c r="AB8" s="75"/>
      <c r="AC8" s="75"/>
    </row>
    <row r="9" spans="1:29" ht="13.8" thickBot="1">
      <c r="A9" s="74"/>
      <c r="B9" s="75"/>
      <c r="C9" s="75"/>
      <c r="D9" s="75"/>
      <c r="E9" s="75"/>
      <c r="F9" s="76"/>
      <c r="G9" s="77"/>
      <c r="H9" s="84"/>
      <c r="I9" s="77"/>
      <c r="J9" s="77"/>
      <c r="K9" s="77"/>
      <c r="L9" s="77"/>
      <c r="M9" s="78"/>
      <c r="N9" s="78"/>
      <c r="O9" s="77"/>
      <c r="P9" s="77"/>
      <c r="Q9" s="77"/>
      <c r="R9" s="77"/>
      <c r="S9" s="85"/>
      <c r="T9" s="77"/>
      <c r="U9" s="79"/>
      <c r="V9" s="75"/>
      <c r="W9" s="75"/>
      <c r="X9" s="75"/>
      <c r="Y9" s="75"/>
      <c r="Z9" s="75"/>
      <c r="AA9" s="75"/>
      <c r="AB9" s="75"/>
      <c r="AC9" s="75"/>
    </row>
    <row r="10" spans="1:29">
      <c r="A10" s="74"/>
      <c r="B10" s="75"/>
      <c r="C10" s="75"/>
      <c r="D10" s="75"/>
      <c r="E10" s="75"/>
      <c r="F10" s="76"/>
      <c r="G10" s="77"/>
      <c r="H10" s="77"/>
      <c r="I10" s="77"/>
      <c r="J10" s="77"/>
      <c r="K10" s="77"/>
      <c r="L10" s="77"/>
      <c r="M10" s="78"/>
      <c r="N10" s="78"/>
      <c r="O10" s="77"/>
      <c r="P10" s="77"/>
      <c r="Q10" s="77"/>
      <c r="R10" s="77"/>
      <c r="S10" s="77"/>
      <c r="T10" s="77"/>
      <c r="U10" s="79"/>
      <c r="V10" s="75"/>
      <c r="W10" s="75"/>
      <c r="X10" s="75"/>
      <c r="Y10" s="75"/>
      <c r="Z10" s="75"/>
      <c r="AA10" s="75"/>
      <c r="AB10" s="75"/>
      <c r="AC10" s="75"/>
    </row>
    <row r="11" spans="1:29">
      <c r="A11" s="74"/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8"/>
      <c r="N11" s="78"/>
      <c r="O11" s="77"/>
      <c r="P11" s="77"/>
      <c r="Q11" s="77"/>
      <c r="R11" s="77"/>
      <c r="S11" s="77"/>
      <c r="T11" s="77"/>
      <c r="U11" s="79"/>
      <c r="V11" s="75"/>
      <c r="W11" s="75"/>
      <c r="X11" s="75"/>
      <c r="Y11" s="75"/>
      <c r="Z11" s="75"/>
      <c r="AA11" s="75"/>
      <c r="AB11" s="75"/>
      <c r="AC11" s="75"/>
    </row>
    <row r="12" spans="1:29">
      <c r="A12" s="74"/>
      <c r="B12" s="75"/>
      <c r="C12" s="75"/>
      <c r="D12" s="75"/>
      <c r="E12" s="75"/>
      <c r="F12" s="76"/>
      <c r="G12" s="77"/>
      <c r="H12" s="77"/>
      <c r="I12" s="77"/>
      <c r="J12" s="77"/>
      <c r="K12" s="77"/>
      <c r="L12" s="77"/>
      <c r="M12" s="78"/>
      <c r="N12" s="78"/>
      <c r="O12" s="77"/>
      <c r="P12" s="77"/>
      <c r="Q12" s="77"/>
      <c r="R12" s="77"/>
      <c r="S12" s="77"/>
      <c r="T12" s="77"/>
      <c r="U12" s="79"/>
      <c r="V12" s="75"/>
      <c r="W12" s="75"/>
      <c r="X12" s="75"/>
      <c r="Y12" s="75"/>
      <c r="Z12" s="75"/>
      <c r="AA12" s="75"/>
      <c r="AB12" s="75"/>
      <c r="AC12" s="75"/>
    </row>
    <row r="13" spans="1:29" ht="15.6">
      <c r="A13" s="68"/>
      <c r="B13" s="69"/>
      <c r="C13" s="69"/>
      <c r="D13" s="69"/>
      <c r="E13" s="69"/>
      <c r="F13" s="86" t="s">
        <v>31</v>
      </c>
      <c r="G13" s="87"/>
      <c r="H13" s="87"/>
      <c r="I13" s="87"/>
      <c r="J13" s="87"/>
      <c r="K13" s="87"/>
      <c r="L13" s="87"/>
      <c r="M13" s="86"/>
      <c r="N13" s="86"/>
      <c r="O13" s="87"/>
      <c r="P13" s="87"/>
      <c r="Q13" s="87"/>
      <c r="R13" s="87"/>
      <c r="S13" s="87"/>
      <c r="T13" s="87"/>
      <c r="U13" s="88"/>
      <c r="V13" s="69"/>
      <c r="W13" s="69"/>
      <c r="X13" s="69"/>
      <c r="Y13" s="69"/>
      <c r="Z13" s="69"/>
      <c r="AA13" s="69"/>
      <c r="AB13" s="69"/>
      <c r="AC13" s="69"/>
    </row>
    <row r="14" spans="1:29">
      <c r="A14" s="74"/>
      <c r="B14" s="75"/>
      <c r="C14" s="75"/>
      <c r="D14" s="75"/>
      <c r="E14" s="75"/>
      <c r="F14" s="76"/>
      <c r="G14" s="77"/>
      <c r="H14" s="77"/>
      <c r="I14" s="77"/>
      <c r="J14" s="77"/>
      <c r="K14" s="77"/>
      <c r="L14" s="77"/>
      <c r="M14" s="78"/>
      <c r="N14" s="78"/>
      <c r="O14" s="77"/>
      <c r="P14" s="77"/>
      <c r="Q14" s="77"/>
      <c r="R14" s="77"/>
      <c r="S14" s="77"/>
      <c r="T14" s="77"/>
      <c r="U14" s="79"/>
      <c r="V14" s="75"/>
      <c r="W14" s="75"/>
      <c r="X14" s="75"/>
      <c r="Y14" s="75"/>
      <c r="Z14" s="75"/>
      <c r="AA14" s="75"/>
      <c r="AB14" s="75"/>
      <c r="AC14" s="75"/>
    </row>
    <row r="15" spans="1:29">
      <c r="A15" s="74"/>
      <c r="B15" s="75"/>
      <c r="C15" s="75"/>
      <c r="D15" s="75"/>
      <c r="E15" s="75"/>
      <c r="F15" s="76"/>
      <c r="G15" s="77"/>
      <c r="H15" s="77"/>
      <c r="I15" s="77"/>
      <c r="J15" s="77"/>
      <c r="K15" s="77"/>
      <c r="L15" s="77"/>
      <c r="M15" s="78"/>
      <c r="N15" s="78"/>
      <c r="O15" s="77"/>
      <c r="P15" s="77"/>
      <c r="Q15" s="77"/>
      <c r="R15" s="77"/>
      <c r="S15" s="77"/>
      <c r="T15" s="77"/>
      <c r="U15" s="79"/>
      <c r="V15" s="75"/>
      <c r="W15" s="75"/>
      <c r="X15" s="75"/>
      <c r="Y15" s="75"/>
      <c r="Z15" s="75"/>
      <c r="AA15" s="75"/>
      <c r="AB15" s="75"/>
      <c r="AC15" s="75"/>
    </row>
    <row r="16" spans="1:29">
      <c r="A16" s="74"/>
      <c r="B16" s="75"/>
      <c r="C16" s="75"/>
      <c r="D16" s="75"/>
      <c r="E16" s="75"/>
      <c r="F16" s="76"/>
      <c r="G16" s="77"/>
      <c r="H16" s="77"/>
      <c r="I16" s="77"/>
      <c r="J16" s="77"/>
      <c r="K16" s="77"/>
      <c r="L16" s="77"/>
      <c r="M16" s="78"/>
      <c r="N16" s="78"/>
      <c r="O16" s="77"/>
      <c r="P16" s="77"/>
      <c r="Q16" s="77"/>
      <c r="R16" s="77"/>
      <c r="S16" s="77"/>
      <c r="T16" s="77"/>
      <c r="U16" s="79"/>
      <c r="V16" s="75"/>
      <c r="W16" s="75"/>
      <c r="X16" s="75"/>
      <c r="Y16" s="75"/>
      <c r="Z16" s="75"/>
      <c r="AA16" s="75"/>
      <c r="AB16" s="75"/>
      <c r="AC16" s="75"/>
    </row>
    <row r="17" spans="1:29" ht="13.8" thickBot="1">
      <c r="A17" s="74"/>
      <c r="B17" s="75"/>
      <c r="C17" s="75"/>
      <c r="D17" s="75"/>
      <c r="E17" s="75"/>
      <c r="F17" s="76"/>
      <c r="G17" s="77"/>
      <c r="H17" s="77"/>
      <c r="I17" s="77"/>
      <c r="J17" s="77"/>
      <c r="K17" s="77"/>
      <c r="L17" s="77"/>
      <c r="M17" s="78"/>
      <c r="N17" s="78"/>
      <c r="O17" s="77"/>
      <c r="P17" s="77"/>
      <c r="Q17" s="77"/>
      <c r="R17" s="77"/>
      <c r="S17" s="77"/>
      <c r="T17" s="77"/>
      <c r="U17" s="79"/>
      <c r="V17" s="75"/>
      <c r="W17" s="75"/>
      <c r="X17" s="75"/>
      <c r="Y17" s="75"/>
      <c r="Z17" s="75"/>
      <c r="AA17" s="75"/>
      <c r="AB17" s="75"/>
      <c r="AC17" s="75"/>
    </row>
    <row r="18" spans="1:29">
      <c r="A18" s="74"/>
      <c r="B18" s="75"/>
      <c r="C18" s="75"/>
      <c r="D18" s="75"/>
      <c r="E18" s="75"/>
      <c r="F18" s="76"/>
      <c r="G18" s="77"/>
      <c r="H18" s="233"/>
      <c r="I18" s="77"/>
      <c r="J18" s="77"/>
      <c r="K18" s="77"/>
      <c r="L18" s="77"/>
      <c r="M18" s="233"/>
      <c r="N18" s="77"/>
      <c r="O18" s="77"/>
      <c r="P18" s="77"/>
      <c r="Q18" s="77"/>
      <c r="R18" s="77"/>
      <c r="S18" s="233"/>
      <c r="T18" s="77"/>
      <c r="U18" s="79"/>
      <c r="V18" s="75"/>
      <c r="W18" s="75"/>
      <c r="X18" s="75"/>
      <c r="Y18" s="75"/>
      <c r="Z18" s="75"/>
      <c r="AA18" s="75"/>
      <c r="AB18" s="75"/>
      <c r="AC18" s="75"/>
    </row>
    <row r="19" spans="1:29" ht="15" customHeight="1">
      <c r="A19" s="74"/>
      <c r="B19" s="75"/>
      <c r="C19" s="75"/>
      <c r="D19" s="75"/>
      <c r="E19" s="75"/>
      <c r="F19" s="76"/>
      <c r="G19" s="77"/>
      <c r="H19" s="234" t="s">
        <v>32</v>
      </c>
      <c r="I19" s="77"/>
      <c r="J19" s="77"/>
      <c r="K19" s="77"/>
      <c r="L19" s="77"/>
      <c r="M19" s="234" t="s">
        <v>33</v>
      </c>
      <c r="N19" s="77"/>
      <c r="O19" s="77"/>
      <c r="P19" s="77"/>
      <c r="Q19" s="77"/>
      <c r="R19" s="77"/>
      <c r="S19" s="234" t="s">
        <v>34</v>
      </c>
      <c r="T19" s="77"/>
      <c r="U19" s="79"/>
      <c r="V19" s="75"/>
      <c r="W19" s="75"/>
      <c r="X19" s="75"/>
      <c r="Y19" s="75"/>
      <c r="Z19" s="75"/>
      <c r="AA19" s="75"/>
      <c r="AB19" s="75"/>
      <c r="AC19" s="75"/>
    </row>
    <row r="20" spans="1:29" ht="13.8" thickBot="1">
      <c r="A20" s="74"/>
      <c r="B20" s="75"/>
      <c r="C20" s="75"/>
      <c r="D20" s="75"/>
      <c r="E20" s="75"/>
      <c r="F20" s="76"/>
      <c r="G20" s="77"/>
      <c r="H20" s="235"/>
      <c r="I20" s="77"/>
      <c r="J20" s="77"/>
      <c r="K20" s="77"/>
      <c r="L20" s="77"/>
      <c r="M20" s="235"/>
      <c r="N20" s="77"/>
      <c r="O20" s="77"/>
      <c r="P20" s="77"/>
      <c r="Q20" s="77"/>
      <c r="R20" s="77"/>
      <c r="S20" s="235"/>
      <c r="U20" s="79"/>
      <c r="V20" s="75"/>
      <c r="W20" s="75"/>
      <c r="X20" s="75"/>
      <c r="Y20" s="75"/>
      <c r="Z20" s="75"/>
      <c r="AA20" s="75"/>
      <c r="AB20" s="75"/>
      <c r="AC20" s="75"/>
    </row>
    <row r="21" spans="1:29">
      <c r="A21" s="74"/>
      <c r="B21" s="75"/>
      <c r="C21" s="75"/>
      <c r="D21" s="75"/>
      <c r="E21" s="75"/>
      <c r="F21" s="76"/>
      <c r="G21" s="77"/>
      <c r="H21" s="77"/>
      <c r="I21" s="77"/>
      <c r="J21" s="77"/>
      <c r="K21" s="77"/>
      <c r="L21" s="77"/>
      <c r="M21" s="78"/>
      <c r="N21" s="78"/>
      <c r="O21" s="77"/>
      <c r="P21" s="77"/>
      <c r="Q21" s="77"/>
      <c r="R21" s="77"/>
      <c r="S21" s="77"/>
      <c r="U21" s="79"/>
      <c r="V21" s="75"/>
      <c r="W21" s="75"/>
      <c r="X21" s="75"/>
      <c r="Y21" s="75"/>
      <c r="Z21" s="75"/>
      <c r="AA21" s="75"/>
      <c r="AB21" s="75"/>
      <c r="AC21" s="75"/>
    </row>
    <row r="22" spans="1:29">
      <c r="A22" s="74"/>
      <c r="B22" s="75"/>
      <c r="C22" s="75"/>
      <c r="D22" s="75"/>
      <c r="E22" s="75"/>
      <c r="F22" s="76"/>
      <c r="G22" s="77"/>
      <c r="H22" s="77"/>
      <c r="I22" s="77"/>
      <c r="J22" s="77"/>
      <c r="K22" s="77"/>
      <c r="L22" s="77"/>
      <c r="M22" s="78"/>
      <c r="N22" s="78"/>
      <c r="O22" s="77"/>
      <c r="P22" s="77"/>
      <c r="Q22" s="77"/>
      <c r="R22" s="77"/>
      <c r="S22" s="77"/>
      <c r="U22" s="79"/>
      <c r="V22" s="75"/>
      <c r="W22" s="75"/>
      <c r="X22" s="75"/>
      <c r="Y22" s="75"/>
      <c r="Z22" s="75"/>
      <c r="AA22" s="75"/>
      <c r="AB22" s="75"/>
      <c r="AC22" s="75"/>
    </row>
    <row r="23" spans="1:29">
      <c r="A23" s="74"/>
      <c r="B23" s="75"/>
      <c r="C23" s="75"/>
      <c r="D23" s="75"/>
      <c r="E23" s="75"/>
      <c r="F23" s="76"/>
      <c r="G23" s="77"/>
      <c r="H23" s="77"/>
      <c r="I23" s="77"/>
      <c r="J23" s="77"/>
      <c r="K23" s="77"/>
      <c r="L23" s="77"/>
      <c r="M23" s="78"/>
      <c r="N23" s="78"/>
      <c r="O23" s="77"/>
      <c r="P23" s="77"/>
      <c r="Q23" s="77"/>
      <c r="R23" s="77"/>
      <c r="S23" s="77"/>
      <c r="U23" s="79"/>
      <c r="V23" s="75"/>
      <c r="W23" s="75"/>
      <c r="X23" s="75"/>
      <c r="Y23" s="75"/>
      <c r="Z23" s="75"/>
      <c r="AA23" s="75"/>
      <c r="AB23" s="75"/>
      <c r="AC23" s="75"/>
    </row>
    <row r="24" spans="1:29">
      <c r="A24" s="74"/>
      <c r="B24" s="75"/>
      <c r="C24" s="75"/>
      <c r="D24" s="75"/>
      <c r="E24" s="75"/>
      <c r="F24" s="89"/>
      <c r="G24" s="90"/>
      <c r="H24" s="90"/>
      <c r="I24" s="90"/>
      <c r="J24" s="90"/>
      <c r="K24" s="90"/>
      <c r="L24" s="90"/>
      <c r="M24" s="91"/>
      <c r="N24" s="91"/>
      <c r="O24" s="90"/>
      <c r="P24" s="90"/>
      <c r="Q24" s="90"/>
      <c r="R24" s="90"/>
      <c r="S24" s="90"/>
      <c r="T24" s="90"/>
      <c r="U24" s="92"/>
      <c r="V24" s="75"/>
      <c r="W24" s="75"/>
      <c r="X24" s="75"/>
      <c r="Y24" s="75"/>
      <c r="Z24" s="75"/>
      <c r="AA24" s="75"/>
      <c r="AB24" s="75"/>
      <c r="AC24" s="75"/>
    </row>
    <row r="25" spans="1:29" ht="14.4">
      <c r="A25" s="74"/>
      <c r="B25" s="75"/>
      <c r="C25" s="75"/>
      <c r="D25" s="75"/>
      <c r="E25" s="75"/>
      <c r="F25" s="93" t="s">
        <v>35</v>
      </c>
      <c r="G25" s="77"/>
      <c r="H25" s="77"/>
      <c r="I25" s="77"/>
      <c r="J25" s="77"/>
      <c r="K25" s="77"/>
      <c r="L25" s="77"/>
      <c r="M25" s="78"/>
      <c r="N25" s="78"/>
      <c r="O25" s="77"/>
      <c r="P25" s="77"/>
      <c r="Q25" s="77"/>
      <c r="R25" s="77"/>
      <c r="S25" s="77"/>
      <c r="T25" s="77"/>
      <c r="U25" s="77"/>
      <c r="V25" s="75"/>
      <c r="W25" s="75"/>
      <c r="X25" s="75"/>
      <c r="Y25" s="75"/>
      <c r="Z25" s="75"/>
      <c r="AA25" s="75"/>
      <c r="AB25" s="75"/>
      <c r="AC25" s="75"/>
    </row>
    <row r="26" spans="1:29">
      <c r="A26" s="74"/>
      <c r="B26" s="75"/>
      <c r="C26" s="75"/>
      <c r="D26" s="75"/>
      <c r="E26" s="75"/>
      <c r="F26" s="77"/>
      <c r="G26" s="77"/>
      <c r="H26" s="77"/>
      <c r="I26" s="77"/>
      <c r="J26" s="77"/>
      <c r="K26" s="77"/>
      <c r="L26" s="77"/>
      <c r="M26" s="78"/>
      <c r="N26" s="78"/>
      <c r="O26" s="77"/>
      <c r="P26" s="77"/>
      <c r="Q26" s="77"/>
      <c r="R26" s="77"/>
      <c r="S26" s="77"/>
      <c r="T26" s="77"/>
      <c r="U26" s="77"/>
      <c r="V26" s="75"/>
      <c r="W26" s="75"/>
      <c r="X26" s="75"/>
      <c r="Y26" s="75"/>
      <c r="Z26" s="75"/>
      <c r="AA26" s="75"/>
      <c r="AB26" s="75"/>
      <c r="AC26" s="75"/>
    </row>
    <row r="27" spans="1:29">
      <c r="A27" s="74"/>
      <c r="B27" s="75"/>
      <c r="C27" s="75"/>
      <c r="D27" s="75"/>
      <c r="E27" s="75"/>
      <c r="F27" s="77"/>
      <c r="G27" s="77"/>
      <c r="H27" s="77"/>
      <c r="I27" s="77"/>
      <c r="J27" s="77"/>
      <c r="K27" s="77"/>
      <c r="L27" s="77"/>
      <c r="M27" s="78"/>
      <c r="N27" s="78"/>
      <c r="O27" s="77"/>
      <c r="P27" s="77"/>
      <c r="Q27" s="77"/>
      <c r="R27" s="77"/>
      <c r="S27" s="77"/>
      <c r="T27" s="77"/>
      <c r="U27" s="77"/>
      <c r="V27" s="75"/>
      <c r="W27" s="75"/>
      <c r="X27" s="75"/>
      <c r="Y27" s="75"/>
      <c r="Z27" s="75"/>
      <c r="AA27" s="75"/>
      <c r="AB27" s="75"/>
      <c r="AC27" s="75"/>
    </row>
    <row r="28" spans="1:29" ht="12.75" customHeight="1">
      <c r="A28" s="65" t="s">
        <v>36</v>
      </c>
      <c r="B28" s="65"/>
      <c r="C28" s="66"/>
      <c r="D28" s="6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</row>
    <row r="29" spans="1:29">
      <c r="A29" s="74"/>
      <c r="B29" s="75"/>
      <c r="C29" s="75"/>
      <c r="D29" s="75"/>
      <c r="E29" s="75"/>
      <c r="F29" s="77"/>
      <c r="G29" s="77"/>
      <c r="H29" s="77"/>
      <c r="I29" s="77"/>
      <c r="J29" s="77"/>
      <c r="K29" s="77"/>
      <c r="L29" s="77"/>
      <c r="M29" s="78"/>
      <c r="N29" s="78"/>
      <c r="O29" s="77"/>
      <c r="P29" s="77"/>
      <c r="Q29" s="77"/>
      <c r="R29" s="77"/>
      <c r="S29" s="78"/>
      <c r="T29" s="77"/>
      <c r="U29" s="77"/>
      <c r="V29" s="75"/>
      <c r="W29" s="75"/>
      <c r="X29" s="75"/>
      <c r="Y29" s="75"/>
      <c r="Z29" s="75"/>
      <c r="AA29" s="75"/>
      <c r="AB29" s="75"/>
      <c r="AC29" s="75"/>
    </row>
    <row r="30" spans="1:29" ht="12.75" customHeight="1">
      <c r="A30" s="74"/>
      <c r="B30" s="75"/>
      <c r="C30" s="75"/>
      <c r="D30" s="75"/>
      <c r="E30" s="75"/>
      <c r="F30" s="94" t="s">
        <v>36</v>
      </c>
      <c r="G30" s="95"/>
      <c r="H30" s="95"/>
      <c r="I30" s="95"/>
      <c r="J30" s="95"/>
      <c r="K30" s="95"/>
      <c r="L30" s="95"/>
      <c r="M30" s="94"/>
      <c r="N30" s="94"/>
      <c r="O30" s="95"/>
      <c r="P30" s="95"/>
      <c r="Q30" s="95"/>
      <c r="R30" s="95"/>
      <c r="S30" s="94"/>
      <c r="T30" s="95"/>
      <c r="U30" s="95"/>
      <c r="V30" s="75"/>
      <c r="W30" s="94" t="s">
        <v>37</v>
      </c>
      <c r="X30" s="95"/>
      <c r="Y30" s="95"/>
      <c r="Z30" s="95"/>
      <c r="AA30" s="95"/>
      <c r="AB30" s="95"/>
      <c r="AC30" s="75"/>
    </row>
    <row r="31" spans="1:29">
      <c r="A31" s="74"/>
      <c r="B31" s="75"/>
      <c r="C31" s="75"/>
      <c r="D31" s="75"/>
      <c r="E31" s="75"/>
      <c r="F31" s="77"/>
      <c r="G31" s="77"/>
      <c r="H31" s="77"/>
      <c r="I31" s="77"/>
      <c r="J31" s="77"/>
      <c r="K31" s="77"/>
      <c r="L31" s="77"/>
      <c r="M31" s="78"/>
      <c r="N31" s="78"/>
      <c r="O31" s="77"/>
      <c r="P31" s="77"/>
      <c r="Q31" s="77"/>
      <c r="R31" s="77"/>
      <c r="S31" s="78"/>
      <c r="T31" s="77"/>
      <c r="U31" s="77"/>
      <c r="V31" s="75"/>
      <c r="W31" s="75"/>
      <c r="X31" s="75"/>
      <c r="Y31" s="75"/>
      <c r="Z31" s="75"/>
      <c r="AA31" s="75"/>
      <c r="AB31" s="75"/>
      <c r="AC31" s="75"/>
    </row>
    <row r="32" spans="1:29">
      <c r="H32" s="97" t="s">
        <v>38</v>
      </c>
      <c r="I32" s="97"/>
      <c r="J32" s="97"/>
      <c r="K32" s="97"/>
      <c r="L32" s="97"/>
      <c r="M32" s="97" t="s">
        <v>39</v>
      </c>
      <c r="N32" s="97"/>
      <c r="O32" s="97"/>
      <c r="P32" s="97"/>
      <c r="Q32" s="97"/>
      <c r="R32" s="97"/>
      <c r="S32" s="97" t="s">
        <v>40</v>
      </c>
      <c r="T32" s="97"/>
      <c r="U32" s="97"/>
      <c r="Y32" s="97" t="s">
        <v>41</v>
      </c>
    </row>
    <row r="33" spans="1:27">
      <c r="F33" s="98"/>
      <c r="G33" s="99"/>
      <c r="H33" s="99"/>
      <c r="I33" s="99"/>
      <c r="J33" s="99"/>
      <c r="K33" s="99"/>
      <c r="L33" s="99"/>
      <c r="M33" s="100"/>
      <c r="N33" s="100"/>
      <c r="O33" s="99"/>
      <c r="P33" s="99"/>
      <c r="Q33" s="99"/>
      <c r="R33" s="99"/>
      <c r="S33" s="100"/>
      <c r="T33" s="99"/>
      <c r="U33" s="101"/>
      <c r="W33" s="106"/>
      <c r="X33" s="239"/>
      <c r="Y33" s="238"/>
      <c r="Z33" s="240"/>
      <c r="AA33" s="106"/>
    </row>
    <row r="34" spans="1:27" ht="13.8" thickBot="1">
      <c r="F34" s="102"/>
      <c r="G34" s="239"/>
      <c r="H34" s="238"/>
      <c r="I34" s="240"/>
      <c r="J34" s="106"/>
      <c r="K34" s="103"/>
      <c r="L34" s="104"/>
      <c r="M34" s="107"/>
      <c r="N34" s="104"/>
      <c r="O34" s="105"/>
      <c r="P34" s="106"/>
      <c r="R34" s="103"/>
      <c r="S34" s="104"/>
      <c r="T34" s="105"/>
      <c r="U34" s="79"/>
      <c r="W34" s="106"/>
      <c r="X34" s="247"/>
      <c r="Y34" s="106"/>
      <c r="Z34" s="242"/>
      <c r="AA34" s="106"/>
    </row>
    <row r="35" spans="1:27" ht="16.2" thickBot="1">
      <c r="F35" s="102"/>
      <c r="G35" s="241"/>
      <c r="H35" s="253" t="str">
        <f ca="1">InpCol!A1</f>
        <v>InpCol</v>
      </c>
      <c r="I35" s="242"/>
      <c r="J35" s="109"/>
      <c r="K35" s="110"/>
      <c r="L35" s="111"/>
      <c r="M35" s="112" t="str">
        <f ca="1">Time!A1</f>
        <v>Time</v>
      </c>
      <c r="N35" s="106"/>
      <c r="O35" s="108"/>
      <c r="P35" s="106"/>
      <c r="R35" s="113"/>
      <c r="S35" s="114" t="str">
        <f ca="1">Outputs!A1</f>
        <v>Outputs</v>
      </c>
      <c r="T35" s="115"/>
      <c r="U35" s="79"/>
      <c r="W35" s="106"/>
      <c r="X35" s="248"/>
      <c r="Y35" s="112" t="str">
        <f ca="1" xml:space="preserve"> 'Map &amp; Key'!$A$1</f>
        <v>Map &amp; Key</v>
      </c>
      <c r="Z35" s="244"/>
      <c r="AA35" s="106"/>
    </row>
    <row r="36" spans="1:27" ht="56.7" customHeight="1" thickBot="1">
      <c r="A36" s="116"/>
      <c r="B36" s="116"/>
      <c r="C36" s="116"/>
      <c r="D36" s="116"/>
      <c r="E36" s="116"/>
      <c r="F36" s="117"/>
      <c r="G36" s="243"/>
      <c r="H36" s="296" t="s">
        <v>42</v>
      </c>
      <c r="I36" s="244"/>
      <c r="J36" s="109"/>
      <c r="K36" s="113"/>
      <c r="L36" s="118"/>
      <c r="M36" s="298" t="s">
        <v>43</v>
      </c>
      <c r="N36" s="119"/>
      <c r="O36" s="115"/>
      <c r="P36" s="119"/>
      <c r="R36" s="110"/>
      <c r="S36" s="296" t="s">
        <v>44</v>
      </c>
      <c r="T36" s="108"/>
      <c r="U36" s="79"/>
      <c r="V36" s="116"/>
      <c r="W36" s="119"/>
      <c r="X36" s="247"/>
      <c r="Y36" s="298" t="s">
        <v>45</v>
      </c>
      <c r="Z36" s="242"/>
      <c r="AA36" s="119"/>
    </row>
    <row r="37" spans="1:27" ht="16.95" customHeight="1" thickBot="1">
      <c r="F37" s="102"/>
      <c r="G37" s="241"/>
      <c r="H37" s="253" t="str">
        <f ca="1">InpRows!A1</f>
        <v>InpRows</v>
      </c>
      <c r="I37" s="242"/>
      <c r="J37" s="109"/>
      <c r="K37" s="110"/>
      <c r="L37" s="111"/>
      <c r="M37" s="112" t="str">
        <f ca="1" xml:space="preserve"> Water!A1</f>
        <v>Water</v>
      </c>
      <c r="N37" s="106"/>
      <c r="O37" s="108"/>
      <c r="P37" s="106"/>
      <c r="R37" s="122"/>
      <c r="S37" s="123"/>
      <c r="T37" s="121"/>
      <c r="U37" s="79"/>
      <c r="W37" s="106"/>
      <c r="X37" s="245"/>
      <c r="Y37" s="249"/>
      <c r="Z37" s="246"/>
      <c r="AA37" s="106"/>
    </row>
    <row r="38" spans="1:27" ht="16.95" customHeight="1">
      <c r="F38" s="102"/>
      <c r="G38" s="241"/>
      <c r="H38" s="305" t="s">
        <v>46</v>
      </c>
      <c r="I38" s="242"/>
      <c r="J38" s="109"/>
      <c r="K38" s="110"/>
      <c r="L38" s="111"/>
      <c r="M38" s="307" t="s">
        <v>47</v>
      </c>
      <c r="N38" s="106"/>
      <c r="O38" s="108"/>
      <c r="P38" s="106"/>
      <c r="U38" s="79"/>
      <c r="W38" s="106"/>
      <c r="X38"/>
      <c r="Y38"/>
      <c r="Z38"/>
      <c r="AA38" s="106"/>
    </row>
    <row r="39" spans="1:27" ht="13.8">
      <c r="A39" s="116"/>
      <c r="B39" s="116"/>
      <c r="C39" s="116"/>
      <c r="D39" s="116"/>
      <c r="E39" s="116"/>
      <c r="F39" s="117"/>
      <c r="G39" s="245"/>
      <c r="H39" s="306"/>
      <c r="I39" s="246"/>
      <c r="J39" s="109"/>
      <c r="K39" s="113"/>
      <c r="L39" s="118"/>
      <c r="M39" s="308"/>
      <c r="N39" s="119"/>
      <c r="O39" s="115"/>
      <c r="P39" s="119"/>
      <c r="U39" s="79"/>
      <c r="V39" s="116"/>
      <c r="W39" s="119"/>
      <c r="X39"/>
      <c r="Y39"/>
      <c r="Z39"/>
      <c r="AA39" s="77"/>
    </row>
    <row r="40" spans="1:27" ht="14.4" thickBot="1">
      <c r="F40" s="102"/>
      <c r="G40" s="109"/>
      <c r="H40" s="125"/>
      <c r="I40" s="109"/>
      <c r="K40" s="113"/>
      <c r="L40" s="111"/>
      <c r="M40"/>
      <c r="N40" s="106"/>
      <c r="O40" s="108"/>
      <c r="U40" s="79"/>
      <c r="W40" s="119"/>
      <c r="X40"/>
      <c r="Y40"/>
      <c r="Z40"/>
      <c r="AA40" s="77"/>
    </row>
    <row r="41" spans="1:27" ht="18" customHeight="1" thickBot="1">
      <c r="F41" s="102"/>
      <c r="G41" s="109"/>
      <c r="H41" s="125"/>
      <c r="I41" s="109"/>
      <c r="J41" s="109"/>
      <c r="K41" s="110"/>
      <c r="M41" s="112">
        <f xml:space="preserve"> Wastewater!A2</f>
        <v>0</v>
      </c>
      <c r="O41" s="108"/>
      <c r="P41" s="106"/>
      <c r="U41" s="79"/>
      <c r="W41" s="119"/>
      <c r="X41"/>
      <c r="Y41"/>
      <c r="Z41"/>
      <c r="AA41" s="77"/>
    </row>
    <row r="42" spans="1:27" ht="26.4">
      <c r="A42" s="116"/>
      <c r="B42" s="116"/>
      <c r="C42" s="116"/>
      <c r="D42" s="116"/>
      <c r="E42" s="116"/>
      <c r="F42" s="117"/>
      <c r="G42" s="109"/>
      <c r="H42" s="125"/>
      <c r="I42" s="109"/>
      <c r="J42" s="125"/>
      <c r="K42" s="113"/>
      <c r="L42" s="111"/>
      <c r="M42" s="297" t="s">
        <v>48</v>
      </c>
      <c r="N42" s="106"/>
      <c r="O42" s="115"/>
      <c r="P42" s="119"/>
      <c r="U42" s="79"/>
      <c r="V42" s="116"/>
      <c r="W42" s="119"/>
      <c r="X42"/>
      <c r="Y42"/>
      <c r="Z42"/>
      <c r="AA42" s="77"/>
    </row>
    <row r="43" spans="1:27" ht="15.75" customHeight="1">
      <c r="F43" s="102"/>
      <c r="G43" s="109"/>
      <c r="H43" s="125"/>
      <c r="I43" s="109"/>
      <c r="J43" s="125"/>
      <c r="K43" s="110"/>
      <c r="L43" s="111"/>
      <c r="M43" s="298"/>
      <c r="N43" s="106"/>
      <c r="O43" s="108"/>
      <c r="P43" s="106"/>
      <c r="U43" s="79"/>
      <c r="W43" s="106"/>
      <c r="X43" s="232"/>
      <c r="Y43" s="232"/>
      <c r="Z43" s="232"/>
      <c r="AA43" s="109"/>
    </row>
    <row r="44" spans="1:27" ht="18" customHeight="1">
      <c r="A44" s="116"/>
      <c r="B44" s="116"/>
      <c r="C44" s="116"/>
      <c r="D44" s="116"/>
      <c r="E44" s="116"/>
      <c r="F44" s="117"/>
      <c r="G44" s="109"/>
      <c r="H44" s="125"/>
      <c r="I44" s="109"/>
      <c r="J44" s="119"/>
      <c r="K44" s="113"/>
      <c r="L44" s="111"/>
      <c r="N44" s="106"/>
      <c r="O44" s="115"/>
      <c r="P44" s="119"/>
      <c r="U44" s="79"/>
      <c r="V44" s="116"/>
      <c r="W44" s="106"/>
      <c r="X44" s="106"/>
      <c r="Y44" s="106"/>
      <c r="Z44" s="106"/>
      <c r="AA44" s="106"/>
    </row>
    <row r="45" spans="1:27">
      <c r="F45" s="102"/>
      <c r="G45" s="109"/>
      <c r="H45" s="125"/>
      <c r="I45" s="109"/>
      <c r="J45" s="106"/>
      <c r="K45" s="110"/>
      <c r="L45" s="111"/>
      <c r="N45" s="106"/>
      <c r="O45" s="108"/>
      <c r="P45" s="106"/>
      <c r="U45" s="79"/>
      <c r="W45" s="106"/>
      <c r="X45" s="106"/>
      <c r="Y45" s="106"/>
      <c r="Z45" s="106"/>
      <c r="AA45" s="106"/>
    </row>
    <row r="46" spans="1:27">
      <c r="F46" s="102"/>
      <c r="G46" s="106"/>
      <c r="H46" s="296"/>
      <c r="I46" s="106"/>
      <c r="J46" s="106"/>
      <c r="K46" s="122"/>
      <c r="L46" s="129"/>
      <c r="M46" s="120"/>
      <c r="N46" s="123"/>
      <c r="O46" s="121"/>
      <c r="P46" s="106"/>
      <c r="U46" s="79"/>
      <c r="W46" s="106"/>
      <c r="X46" s="106"/>
      <c r="Y46" s="106"/>
      <c r="Z46" s="106"/>
      <c r="AA46" s="106"/>
    </row>
    <row r="47" spans="1:27" ht="15.75" customHeight="1">
      <c r="F47" s="126"/>
      <c r="G47" s="130"/>
      <c r="H47" s="130"/>
      <c r="I47" s="130"/>
      <c r="J47" s="130"/>
      <c r="K47" s="130"/>
      <c r="L47" s="131"/>
      <c r="M47" s="127"/>
      <c r="N47" s="127"/>
      <c r="O47" s="130"/>
      <c r="P47" s="130"/>
      <c r="Q47" s="130"/>
      <c r="R47" s="131"/>
      <c r="S47" s="127"/>
      <c r="T47" s="130"/>
      <c r="U47" s="128"/>
      <c r="W47" s="106"/>
      <c r="AA47" s="106"/>
    </row>
    <row r="48" spans="1:27"/>
    <row r="49" spans="1:29"/>
    <row r="50" spans="1:29" ht="12.75" customHeight="1">
      <c r="A50" s="65" t="s">
        <v>49</v>
      </c>
      <c r="B50" s="65"/>
      <c r="C50" s="66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  <c r="AC50" s="66"/>
    </row>
    <row r="51" spans="1:29">
      <c r="B51" s="96"/>
      <c r="C51" s="132"/>
      <c r="D51" s="133"/>
      <c r="E51" s="134"/>
      <c r="G51" s="75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>
      <c r="B52" s="96"/>
      <c r="C52" s="132"/>
      <c r="D52" s="133"/>
      <c r="E52" s="77"/>
      <c r="F52" s="77"/>
      <c r="G52" s="77"/>
      <c r="H52" s="135" t="s">
        <v>50</v>
      </c>
      <c r="J52" s="64" t="s">
        <v>51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>
      <c r="B53" s="96"/>
      <c r="C53" s="132"/>
      <c r="D53" s="133"/>
      <c r="E53" s="77"/>
      <c r="F53" s="77"/>
      <c r="G53" s="77"/>
      <c r="H53" s="13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>
      <c r="B54" s="96"/>
      <c r="C54" s="132"/>
      <c r="D54" s="133"/>
      <c r="E54" s="77"/>
      <c r="F54" s="77"/>
      <c r="G54" s="77"/>
      <c r="H54" s="137" t="s">
        <v>52</v>
      </c>
      <c r="J54" s="64" t="s">
        <v>53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>
      <c r="B55" s="96"/>
      <c r="C55" s="132"/>
      <c r="D55" s="133"/>
      <c r="E55" s="77"/>
      <c r="F55" s="77"/>
      <c r="G55" s="77"/>
      <c r="H55" s="136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>
      <c r="B56" s="96"/>
      <c r="C56" s="132"/>
      <c r="D56" s="133"/>
      <c r="E56" s="77"/>
      <c r="F56" s="77"/>
      <c r="G56" s="77"/>
      <c r="H56" s="138" t="s">
        <v>54</v>
      </c>
      <c r="J56" s="64" t="s">
        <v>55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>
      <c r="B57" s="96"/>
      <c r="C57" s="132"/>
      <c r="D57" s="133"/>
      <c r="E57" s="77"/>
      <c r="F57" s="77"/>
      <c r="G57" s="77"/>
      <c r="H57" s="136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>
      <c r="B58" s="96"/>
      <c r="C58" s="132"/>
      <c r="D58" s="133"/>
      <c r="H58" s="139" t="s">
        <v>56</v>
      </c>
      <c r="J58" s="64" t="s">
        <v>57</v>
      </c>
    </row>
    <row r="59" spans="1:29">
      <c r="B59" s="96"/>
      <c r="C59" s="132"/>
      <c r="D59" s="133"/>
      <c r="H59" s="64"/>
    </row>
    <row r="60" spans="1:29">
      <c r="B60" s="96"/>
      <c r="C60" s="132"/>
      <c r="D60" s="133"/>
      <c r="H60" s="64"/>
    </row>
    <row r="61" spans="1:29" ht="12.75" customHeight="1">
      <c r="A61" s="65" t="s">
        <v>58</v>
      </c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6"/>
      <c r="W61" s="66"/>
      <c r="X61" s="66"/>
      <c r="Y61" s="66"/>
      <c r="Z61" s="66"/>
      <c r="AA61" s="66"/>
      <c r="AB61" s="66"/>
      <c r="AC61" s="66"/>
    </row>
    <row r="62" spans="1:29">
      <c r="A62" s="140"/>
      <c r="B62" s="140"/>
      <c r="C62" s="141"/>
      <c r="D62" s="111"/>
      <c r="E62" s="106"/>
      <c r="F62" s="10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>
      <c r="A63" s="140"/>
      <c r="B63" s="140" t="s">
        <v>59</v>
      </c>
      <c r="C63" s="141"/>
      <c r="D63" s="111"/>
      <c r="E63" s="106"/>
      <c r="F63" s="10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>
      <c r="A64" s="140"/>
      <c r="B64" s="140"/>
      <c r="C64" s="141"/>
      <c r="D64" s="111"/>
      <c r="E64" s="77"/>
      <c r="F64" s="77"/>
      <c r="G64" s="77"/>
      <c r="H64" s="142" t="s">
        <v>60</v>
      </c>
      <c r="J64" s="106" t="s">
        <v>61</v>
      </c>
      <c r="K64" s="106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>
      <c r="A65" s="140"/>
      <c r="B65" s="140"/>
      <c r="C65" s="141"/>
      <c r="D65" s="111"/>
      <c r="E65" s="77"/>
      <c r="F65" s="77"/>
      <c r="G65" s="77"/>
      <c r="H65" s="106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>
      <c r="A66" s="140"/>
      <c r="B66" s="140"/>
      <c r="C66" s="141"/>
      <c r="D66" s="111"/>
      <c r="E66" s="77"/>
      <c r="F66" s="77"/>
      <c r="G66" s="77"/>
      <c r="H66" s="143" t="s">
        <v>62</v>
      </c>
      <c r="J66" s="106" t="s">
        <v>63</v>
      </c>
      <c r="K66" s="106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>
      <c r="A67" s="140"/>
      <c r="B67" s="140"/>
      <c r="C67" s="141"/>
      <c r="D67" s="111"/>
      <c r="E67" s="77"/>
      <c r="F67" s="77"/>
      <c r="G67" s="77"/>
      <c r="H67" s="106"/>
      <c r="J67" s="106"/>
      <c r="K67" s="106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>
      <c r="A68" s="140"/>
      <c r="B68" s="140"/>
      <c r="C68" s="141"/>
      <c r="D68" s="111"/>
      <c r="E68" s="77"/>
      <c r="F68" s="77"/>
      <c r="G68" s="77"/>
      <c r="H68" s="106" t="s">
        <v>64</v>
      </c>
      <c r="J68" s="77" t="s">
        <v>65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>
      <c r="A69" s="140"/>
      <c r="B69" s="140"/>
      <c r="C69" s="141"/>
      <c r="D69" s="111"/>
      <c r="E69" s="77"/>
      <c r="F69" s="77"/>
      <c r="G69" s="77"/>
      <c r="H69" s="10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>
      <c r="A70" s="140"/>
      <c r="B70" s="140" t="s">
        <v>66</v>
      </c>
      <c r="C70" s="141"/>
      <c r="D70" s="111"/>
      <c r="E70" s="77"/>
      <c r="F70" s="77"/>
      <c r="G70" s="77"/>
      <c r="H70" s="106"/>
      <c r="J70" s="106"/>
      <c r="K70" s="10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>
      <c r="A71" s="140"/>
      <c r="B71" s="140"/>
      <c r="C71" s="141"/>
      <c r="D71" s="111"/>
      <c r="E71" s="77"/>
      <c r="F71" s="77"/>
      <c r="G71" s="77"/>
      <c r="H71" s="144" t="s">
        <v>67</v>
      </c>
      <c r="J71" s="106" t="s">
        <v>29</v>
      </c>
      <c r="K71" s="106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>
      <c r="A72" s="140"/>
      <c r="B72" s="140"/>
      <c r="C72" s="141"/>
      <c r="D72" s="111"/>
      <c r="E72" s="77"/>
      <c r="F72" s="77"/>
      <c r="G72" s="77"/>
      <c r="H72" s="106"/>
      <c r="J72" s="106"/>
      <c r="K72" s="106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>
      <c r="A73" s="140"/>
      <c r="B73" s="140"/>
      <c r="C73" s="141"/>
      <c r="D73" s="111"/>
      <c r="E73" s="77"/>
      <c r="F73" s="77"/>
      <c r="G73" s="77"/>
      <c r="H73" s="64"/>
      <c r="J73" s="106"/>
      <c r="K73" s="10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>
      <c r="A74" s="140"/>
      <c r="B74" s="140" t="s">
        <v>68</v>
      </c>
      <c r="C74" s="141"/>
      <c r="D74" s="111"/>
      <c r="E74" s="77"/>
      <c r="F74" s="77"/>
      <c r="G74" s="77"/>
      <c r="H74" s="106"/>
      <c r="J74" s="106"/>
      <c r="K74" s="10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140"/>
      <c r="B75" s="140"/>
      <c r="C75" s="141"/>
      <c r="D75" s="111"/>
      <c r="E75" s="77"/>
      <c r="F75" s="77"/>
      <c r="G75" s="77"/>
      <c r="H75" s="145" t="s">
        <v>69</v>
      </c>
      <c r="J75" s="106" t="s">
        <v>70</v>
      </c>
      <c r="K75" s="10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140"/>
      <c r="B76" s="140"/>
      <c r="C76" s="141"/>
      <c r="D76" s="111"/>
      <c r="E76" s="77"/>
      <c r="F76" s="77"/>
      <c r="G76" s="77"/>
      <c r="H76" s="77"/>
      <c r="J76" s="106"/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140"/>
      <c r="B77" s="140"/>
      <c r="C77" s="141"/>
      <c r="D77" s="111"/>
      <c r="E77" s="77"/>
      <c r="F77" s="77"/>
      <c r="G77" s="77"/>
      <c r="H77" s="146" t="s">
        <v>71</v>
      </c>
      <c r="J77" s="106" t="s">
        <v>72</v>
      </c>
      <c r="K77" s="106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>
      <c r="B78" s="74"/>
      <c r="C78" s="147"/>
      <c r="D78" s="133"/>
      <c r="H78" s="77"/>
    </row>
    <row r="79" spans="1:29">
      <c r="B79" s="74"/>
      <c r="C79" s="147"/>
      <c r="D79" s="133"/>
      <c r="H79" s="77"/>
    </row>
    <row r="80" spans="1:29">
      <c r="A80" s="140"/>
      <c r="B80" s="140" t="s">
        <v>73</v>
      </c>
      <c r="C80" s="141"/>
      <c r="D80" s="111"/>
      <c r="E80" s="77"/>
      <c r="F80" s="77"/>
      <c r="G80" s="77"/>
      <c r="H80" s="106"/>
      <c r="J80" s="106"/>
      <c r="K80" s="106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140"/>
      <c r="B81" s="140"/>
      <c r="C81" s="141"/>
      <c r="D81" s="111"/>
      <c r="E81" s="77"/>
      <c r="F81" s="77"/>
      <c r="G81" s="77"/>
      <c r="H81" s="148" t="s">
        <v>74</v>
      </c>
      <c r="J81" s="106" t="s">
        <v>75</v>
      </c>
      <c r="K81" s="106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140"/>
      <c r="B82" s="140"/>
      <c r="C82" s="141"/>
      <c r="D82" s="111"/>
      <c r="E82" s="77"/>
      <c r="F82" s="77"/>
      <c r="G82" s="77"/>
      <c r="H82" s="77"/>
      <c r="J82" s="106"/>
      <c r="K82" s="10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140"/>
      <c r="B83" s="140"/>
      <c r="C83" s="141"/>
      <c r="D83" s="111"/>
      <c r="E83" s="77"/>
      <c r="F83" s="77"/>
      <c r="G83" s="77"/>
      <c r="H83" s="149" t="s">
        <v>76</v>
      </c>
      <c r="J83" s="106" t="s">
        <v>77</v>
      </c>
      <c r="K83" s="106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140"/>
      <c r="B84" s="140"/>
      <c r="C84" s="141"/>
      <c r="D84" s="111"/>
      <c r="E84" s="77"/>
      <c r="F84" s="77"/>
      <c r="G84" s="77"/>
      <c r="H84" s="106"/>
      <c r="J84" s="106"/>
      <c r="K84" s="106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140"/>
      <c r="B85" s="140"/>
      <c r="C85" s="141"/>
      <c r="D85" s="111"/>
      <c r="E85" s="77"/>
      <c r="F85" s="77"/>
      <c r="G85" s="77"/>
      <c r="H85" s="150" t="s">
        <v>78</v>
      </c>
      <c r="J85" s="106" t="s">
        <v>79</v>
      </c>
      <c r="K85" s="106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140"/>
      <c r="B86" s="140"/>
      <c r="C86" s="141"/>
      <c r="D86" s="111"/>
      <c r="E86" s="10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B87" s="96"/>
      <c r="C87" s="132"/>
      <c r="E87" s="134"/>
      <c r="G87" s="134"/>
      <c r="H87" s="64"/>
    </row>
    <row r="88" spans="1:29" ht="12.75" customHeight="1">
      <c r="A88" s="65" t="s">
        <v>80</v>
      </c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6"/>
      <c r="W88" s="66"/>
      <c r="X88" s="66"/>
      <c r="Y88" s="66"/>
      <c r="Z88" s="66"/>
      <c r="AA88" s="66"/>
      <c r="AB88" s="66"/>
      <c r="AC88" s="66"/>
    </row>
    <row r="89" spans="1:29">
      <c r="B89" s="74"/>
      <c r="C89" s="147"/>
      <c r="D89" s="133"/>
      <c r="H89" s="64"/>
    </row>
    <row r="90" spans="1:29">
      <c r="B90" s="74"/>
      <c r="C90" s="147"/>
      <c r="D90" s="133"/>
      <c r="H90" s="64" t="s">
        <v>81</v>
      </c>
      <c r="I90" s="75" t="s">
        <v>82</v>
      </c>
    </row>
    <row r="91" spans="1:29">
      <c r="B91" s="74"/>
      <c r="C91" s="147"/>
      <c r="D91" s="133"/>
      <c r="H91" s="64" t="s">
        <v>83</v>
      </c>
      <c r="I91" s="64" t="s">
        <v>84</v>
      </c>
    </row>
    <row r="92" spans="1:29" customFormat="1" ht="13.8">
      <c r="B92" s="64"/>
      <c r="C92" s="64"/>
      <c r="D92" s="64"/>
      <c r="E92" s="64"/>
      <c r="F92" s="64"/>
      <c r="G92" s="64"/>
      <c r="H92" t="s">
        <v>85</v>
      </c>
      <c r="I92" s="24" t="s">
        <v>86</v>
      </c>
    </row>
    <row r="93" spans="1:29" customFormat="1" ht="13.8">
      <c r="B93" s="64"/>
      <c r="C93" s="64"/>
      <c r="D93" s="64"/>
      <c r="E93" s="64"/>
      <c r="F93" s="64"/>
      <c r="G93" s="64"/>
      <c r="H93" t="s">
        <v>87</v>
      </c>
      <c r="I93" s="24" t="s">
        <v>88</v>
      </c>
    </row>
    <row r="94" spans="1:29" customFormat="1" ht="13.8">
      <c r="B94" s="64"/>
      <c r="C94" s="64"/>
      <c r="D94" s="64"/>
      <c r="E94" s="64"/>
      <c r="F94" s="64"/>
      <c r="G94" s="64"/>
      <c r="H94" s="64" t="s">
        <v>89</v>
      </c>
      <c r="I94" s="24" t="s">
        <v>90</v>
      </c>
    </row>
    <row r="95" spans="1:29">
      <c r="B95" s="74"/>
      <c r="C95" s="147"/>
      <c r="D95" s="133"/>
      <c r="H95" s="64" t="s">
        <v>91</v>
      </c>
      <c r="I95" s="64" t="s">
        <v>92</v>
      </c>
    </row>
    <row r="96" spans="1:29">
      <c r="B96" s="74"/>
      <c r="C96" s="147"/>
      <c r="D96" s="133"/>
      <c r="H96" s="64" t="s">
        <v>93</v>
      </c>
      <c r="I96" s="75" t="s">
        <v>94</v>
      </c>
    </row>
    <row r="97" spans="1:9">
      <c r="B97" s="74"/>
      <c r="C97" s="147"/>
      <c r="D97" s="133"/>
      <c r="H97" s="64" t="s">
        <v>95</v>
      </c>
      <c r="I97" s="75" t="s">
        <v>96</v>
      </c>
    </row>
    <row r="98" spans="1:9">
      <c r="B98" s="74"/>
      <c r="C98" s="147"/>
      <c r="D98" s="133"/>
      <c r="H98" s="64" t="s">
        <v>97</v>
      </c>
      <c r="I98" s="75" t="s">
        <v>98</v>
      </c>
    </row>
    <row r="99" spans="1:9">
      <c r="B99" s="74"/>
      <c r="C99" s="147"/>
      <c r="D99" s="133"/>
      <c r="H99" s="64"/>
    </row>
    <row r="100" spans="1:9">
      <c r="B100" s="96"/>
      <c r="C100" s="132"/>
      <c r="D100" s="133"/>
      <c r="H100" s="64"/>
    </row>
    <row r="101" spans="1:9" s="151" customFormat="1">
      <c r="A101" s="151" t="s">
        <v>99</v>
      </c>
      <c r="C101" s="152"/>
      <c r="D101" s="153"/>
      <c r="E101" s="152"/>
      <c r="F101" s="154"/>
    </row>
    <row r="102" spans="1:9"/>
  </sheetData>
  <mergeCells count="2">
    <mergeCell ref="H38:H39"/>
    <mergeCell ref="M38:M39"/>
  </mergeCells>
  <conditionalFormatting sqref="Y32">
    <cfRule type="cellIs" dxfId="16" priority="1" stopIfTrue="1" operator="equal">
      <formula>"FEED"</formula>
    </cfRule>
    <cfRule type="cellIs" dxfId="15" priority="2" stopIfTrue="1" operator="equal">
      <formula>"EPC"</formula>
    </cfRule>
    <cfRule type="cellIs" dxfId="14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topLeftCell="A35" zoomScaleNormal="100" workbookViewId="0">
      <selection activeCell="G27" sqref="G27"/>
    </sheetView>
  </sheetViews>
  <sheetFormatPr defaultColWidth="0" defaultRowHeight="13.8" zeroHeight="1"/>
  <cols>
    <col min="1" max="4" width="1.09765625" customWidth="1"/>
    <col min="5" max="5" width="50.5" customWidth="1"/>
    <col min="6" max="6" width="13" bestFit="1" customWidth="1"/>
    <col min="7" max="7" width="12.59765625" customWidth="1"/>
    <col min="8" max="16" width="0" hidden="1" customWidth="1"/>
    <col min="17" max="16382" width="8.59765625" hidden="1"/>
    <col min="16383" max="16383" width="8.59765625" hidden="1" customWidth="1"/>
    <col min="16384" max="16384" width="25.09765625" hidden="1"/>
  </cols>
  <sheetData>
    <row r="1" spans="1:7" s="230" customFormat="1" ht="28.2">
      <c r="A1" s="230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100</v>
      </c>
      <c r="G5" s="15" t="s">
        <v>101</v>
      </c>
    </row>
    <row r="6" spans="1:7" s="10" customFormat="1" ht="13.2">
      <c r="A6" s="17"/>
      <c r="B6" s="18"/>
      <c r="C6" s="18"/>
      <c r="D6" s="2"/>
      <c r="E6" s="19" t="s">
        <v>102</v>
      </c>
    </row>
    <row r="7" spans="1:7" s="10" customFormat="1" ht="13.2">
      <c r="A7" s="61"/>
      <c r="B7" s="1"/>
      <c r="C7" s="1"/>
      <c r="D7" s="62"/>
      <c r="E7" s="7"/>
      <c r="F7" s="34"/>
      <c r="G7" s="34"/>
    </row>
    <row r="8" spans="1:7" s="10" customFormat="1" ht="13.2">
      <c r="A8" s="61" t="s">
        <v>103</v>
      </c>
      <c r="B8" s="34"/>
      <c r="C8" s="1"/>
      <c r="D8" s="62"/>
      <c r="E8" s="7"/>
      <c r="F8" s="34"/>
      <c r="G8" s="34"/>
    </row>
    <row r="9" spans="1:7" s="10" customFormat="1" ht="13.2">
      <c r="A9" s="61"/>
      <c r="B9" s="34"/>
      <c r="C9" s="1"/>
      <c r="D9" s="62"/>
      <c r="E9" s="7"/>
      <c r="F9" s="34"/>
      <c r="G9" s="34"/>
    </row>
    <row r="10" spans="1:7" s="34" customFormat="1" ht="13.2">
      <c r="B10" s="1"/>
      <c r="C10" s="1"/>
      <c r="D10" s="62"/>
      <c r="E10" s="7" t="s">
        <v>104</v>
      </c>
      <c r="F10" s="255" t="s">
        <v>177</v>
      </c>
    </row>
    <row r="11" spans="1:7" s="4" customFormat="1" ht="13.2">
      <c r="B11" s="1"/>
      <c r="C11" s="1"/>
      <c r="D11" s="20"/>
      <c r="E11" s="4" t="s">
        <v>105</v>
      </c>
      <c r="F11" s="255" t="s">
        <v>97</v>
      </c>
    </row>
    <row r="12" spans="1:7" s="4" customFormat="1" ht="13.2">
      <c r="A12" s="16"/>
      <c r="B12" s="1"/>
      <c r="C12" s="1"/>
      <c r="D12" s="20"/>
      <c r="E12" s="6"/>
    </row>
    <row r="13" spans="1:7" s="23" customFormat="1">
      <c r="A13" s="61" t="s">
        <v>106</v>
      </c>
      <c r="B13" s="21"/>
      <c r="C13" s="21"/>
      <c r="D13" s="21"/>
      <c r="E13" s="7"/>
      <c r="F13" s="21"/>
      <c r="G13" s="22"/>
    </row>
    <row r="14" spans="1:7"/>
    <row r="15" spans="1:7">
      <c r="E15" s="4" t="s">
        <v>107</v>
      </c>
      <c r="F15" s="256">
        <v>42461</v>
      </c>
      <c r="G15" s="8" t="s">
        <v>108</v>
      </c>
    </row>
    <row r="16" spans="1:7">
      <c r="E16" s="24"/>
      <c r="F16" s="24"/>
      <c r="G16" s="24"/>
    </row>
    <row r="17" spans="1:7">
      <c r="E17" s="24" t="s">
        <v>109</v>
      </c>
      <c r="F17" s="256">
        <v>43921</v>
      </c>
      <c r="G17" s="8" t="s">
        <v>108</v>
      </c>
    </row>
    <row r="18" spans="1:7" s="13" customFormat="1">
      <c r="E18" s="26"/>
      <c r="F18" s="9"/>
      <c r="G18" s="9"/>
    </row>
    <row r="19" spans="1:7">
      <c r="E19" s="24" t="s">
        <v>110</v>
      </c>
      <c r="F19" s="256">
        <v>43921</v>
      </c>
      <c r="G19" s="8" t="s">
        <v>108</v>
      </c>
    </row>
    <row r="20" spans="1:7">
      <c r="E20" s="24" t="s">
        <v>111</v>
      </c>
      <c r="F20" s="255">
        <v>5</v>
      </c>
      <c r="G20" s="25" t="s">
        <v>112</v>
      </c>
    </row>
    <row r="21" spans="1:7">
      <c r="E21" s="24" t="s">
        <v>113</v>
      </c>
      <c r="F21" s="256">
        <f>DATE(YEAR(F19)+F20,MONTH(F19),DAY(F19))</f>
        <v>45747</v>
      </c>
      <c r="G21" s="9" t="s">
        <v>108</v>
      </c>
    </row>
    <row r="22" spans="1:7"/>
    <row r="23" spans="1:7">
      <c r="E23" s="6" t="s">
        <v>114</v>
      </c>
      <c r="F23" s="257">
        <v>2017</v>
      </c>
      <c r="G23" s="4" t="s">
        <v>115</v>
      </c>
    </row>
    <row r="24" spans="1:7">
      <c r="E24" s="6" t="s">
        <v>116</v>
      </c>
      <c r="F24" s="255">
        <v>3</v>
      </c>
      <c r="G24" s="4" t="s">
        <v>117</v>
      </c>
    </row>
    <row r="25" spans="1:7"/>
    <row r="26" spans="1:7" s="13" customFormat="1">
      <c r="A26" s="252" t="s">
        <v>118</v>
      </c>
    </row>
    <row r="27" spans="1:7" s="13" customFormat="1"/>
    <row r="28" spans="1:7" s="13" customFormat="1">
      <c r="E28" s="26" t="s">
        <v>119</v>
      </c>
      <c r="F28" s="259">
        <v>3.1099999999999999E-2</v>
      </c>
      <c r="G28" s="26" t="s">
        <v>120</v>
      </c>
    </row>
    <row r="29" spans="1:7" s="13" customFormat="1"/>
    <row r="30" spans="1:7">
      <c r="A30" s="29" t="s">
        <v>121</v>
      </c>
      <c r="E30" s="31"/>
      <c r="G30" s="24"/>
    </row>
    <row r="31" spans="1:7">
      <c r="E31" s="31"/>
      <c r="G31" s="24"/>
    </row>
    <row r="32" spans="1:7">
      <c r="E32" s="31" t="s">
        <v>122</v>
      </c>
      <c r="F32" s="255">
        <v>1000000</v>
      </c>
      <c r="G32" s="24" t="s">
        <v>81</v>
      </c>
    </row>
    <row r="33" spans="1:1"/>
    <row r="34" spans="1:1" s="229" customFormat="1" ht="13.2">
      <c r="A34" s="228" t="s">
        <v>123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tabSelected="1" defaultGridColor="0" colorId="22" zoomScaleNormal="100" workbookViewId="0">
      <pane xSplit="9" ySplit="6" topLeftCell="M7" activePane="bottomRight" state="frozen"/>
      <selection pane="topRight"/>
      <selection pane="bottomLeft"/>
      <selection pane="bottomRight" activeCell="O22" sqref="O22"/>
    </sheetView>
  </sheetViews>
  <sheetFormatPr defaultColWidth="0" defaultRowHeight="13.8" zeroHeight="1"/>
  <cols>
    <col min="1" max="4" width="1.09765625" customWidth="1"/>
    <col min="5" max="5" width="66.5" bestFit="1" customWidth="1"/>
    <col min="6" max="6" width="13.3984375" customWidth="1"/>
    <col min="7" max="7" width="10.3984375" customWidth="1"/>
    <col min="8" max="8" width="9.69921875" bestFit="1" customWidth="1"/>
    <col min="9" max="9" width="2.59765625" customWidth="1"/>
    <col min="10" max="10" width="11.09765625" customWidth="1"/>
    <col min="11" max="16" width="11.09765625" bestFit="1" customWidth="1"/>
    <col min="17" max="18" width="12.59765625" style="13" bestFit="1" customWidth="1"/>
    <col min="19" max="19" width="12.59765625" style="13" customWidth="1"/>
    <col min="20" max="20" width="9.09765625" style="13" hidden="1"/>
    <col min="21" max="21" width="22.59765625" style="13" hidden="1"/>
    <col min="22" max="16380" width="8.8984375" style="13" hidden="1"/>
    <col min="16381" max="16381" width="9.3984375" style="13" hidden="1"/>
    <col min="16382" max="16382" width="14.3984375" style="13" hidden="1"/>
    <col min="16383" max="16383" width="11.59765625" style="13" hidden="1"/>
    <col min="16384" max="16384" width="6.5" style="13" hidden="1" customWidth="1"/>
  </cols>
  <sheetData>
    <row r="1" spans="1:25" ht="28.2">
      <c r="A1" s="230" t="str">
        <f ca="1" xml:space="preserve"> RIGHT(CELL("filename", A1), LEN(CELL("filename", A1)) - SEARCH("]", CELL("filename", A1)))</f>
        <v>InpRows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7" t="str">
        <f>Time!E$79</f>
        <v>Financial Year Ending (FYE)</v>
      </c>
      <c r="F5" s="27"/>
      <c r="G5" s="27"/>
      <c r="H5" s="27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>
      <c r="A8" s="37" t="s">
        <v>125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>
      <c r="A9" s="29"/>
      <c r="B9"/>
      <c r="C9"/>
      <c r="D9"/>
      <c r="F9" s="11"/>
      <c r="G9" s="11"/>
      <c r="H9" s="11"/>
    </row>
    <row r="10" spans="1:25">
      <c r="E10" s="24" t="s">
        <v>126</v>
      </c>
      <c r="G10" s="26" t="s">
        <v>82</v>
      </c>
      <c r="H10" s="24">
        <f xml:space="preserve"> SUM( N10:R10 )</f>
        <v>20333</v>
      </c>
      <c r="N10" s="255">
        <v>3684</v>
      </c>
      <c r="O10" s="255">
        <v>3435</v>
      </c>
      <c r="P10" s="255">
        <v>4536</v>
      </c>
      <c r="Q10" s="255">
        <v>4330</v>
      </c>
      <c r="R10" s="255">
        <v>4348</v>
      </c>
    </row>
    <row r="11" spans="1:25" customFormat="1">
      <c r="N11" s="267"/>
      <c r="O11" s="267"/>
      <c r="P11" s="267"/>
      <c r="Q11" s="267"/>
      <c r="R11" s="267"/>
    </row>
    <row r="12" spans="1:25">
      <c r="E12" s="24" t="s">
        <v>127</v>
      </c>
      <c r="G12" s="26" t="s">
        <v>82</v>
      </c>
      <c r="H12" s="24">
        <f xml:space="preserve"> SUM( N12:R12 )</f>
        <v>27031.565013132167</v>
      </c>
      <c r="N12" s="255">
        <v>3762</v>
      </c>
      <c r="O12" s="255">
        <v>4849</v>
      </c>
      <c r="P12" s="255">
        <v>6047</v>
      </c>
      <c r="Q12" s="255">
        <v>6102.740362849926</v>
      </c>
      <c r="R12" s="255">
        <v>6270.8246502822412</v>
      </c>
    </row>
    <row r="13" spans="1:25">
      <c r="N13" s="267"/>
      <c r="O13" s="267"/>
      <c r="P13" s="267"/>
      <c r="Q13" s="251"/>
      <c r="R13" s="251"/>
    </row>
    <row r="14" spans="1:25">
      <c r="E14" s="24" t="s">
        <v>128</v>
      </c>
      <c r="G14" s="24" t="s">
        <v>129</v>
      </c>
      <c r="H14" s="48"/>
      <c r="N14" s="268">
        <v>1384.7</v>
      </c>
      <c r="O14" s="268">
        <v>1512.1</v>
      </c>
      <c r="P14" s="268">
        <v>1595.8</v>
      </c>
      <c r="Q14" s="268">
        <v>1416.8</v>
      </c>
      <c r="R14" s="268">
        <v>1423.2</v>
      </c>
    </row>
    <row r="15" spans="1:25">
      <c r="B15" s="29"/>
      <c r="J15" s="30"/>
      <c r="K15" s="32"/>
      <c r="N15" s="267"/>
      <c r="O15" s="267"/>
      <c r="P15" s="267"/>
      <c r="Q15" s="251"/>
      <c r="R15" s="251"/>
    </row>
    <row r="16" spans="1:25" s="3" customFormat="1">
      <c r="A16" s="37" t="s">
        <v>130</v>
      </c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18" s="3" customFormat="1">
      <c r="A17" s="29"/>
      <c r="B17"/>
      <c r="C17"/>
      <c r="D17"/>
      <c r="F17" s="11"/>
      <c r="G17" s="11"/>
      <c r="H17" s="11"/>
      <c r="M17"/>
    </row>
    <row r="18" spans="1:18">
      <c r="E18" s="24" t="s">
        <v>131</v>
      </c>
      <c r="G18" s="26" t="s">
        <v>82</v>
      </c>
      <c r="H18" s="24">
        <f xml:space="preserve"> SUM(J18:S18)</f>
        <v>0</v>
      </c>
      <c r="N18" s="266"/>
      <c r="O18" s="266"/>
      <c r="P18" s="266"/>
      <c r="Q18" s="266"/>
      <c r="R18" s="266"/>
    </row>
    <row r="19" spans="1:18" customFormat="1">
      <c r="N19" s="267"/>
      <c r="O19" s="267"/>
      <c r="P19" s="267"/>
      <c r="Q19" s="267"/>
      <c r="R19" s="267"/>
    </row>
    <row r="20" spans="1:18">
      <c r="B20" s="29"/>
      <c r="E20" s="24" t="s">
        <v>132</v>
      </c>
      <c r="F20" s="33"/>
      <c r="G20" s="26" t="s">
        <v>82</v>
      </c>
      <c r="H20" s="49">
        <f xml:space="preserve"> SUM(J20:S20)</f>
        <v>0</v>
      </c>
      <c r="N20" s="266"/>
      <c r="O20" s="266"/>
      <c r="P20" s="266"/>
      <c r="Q20" s="266"/>
      <c r="R20" s="266"/>
    </row>
    <row r="21" spans="1:18" customFormat="1">
      <c r="N21" s="267"/>
      <c r="O21" s="267"/>
      <c r="P21" s="267"/>
      <c r="Q21" s="251"/>
      <c r="R21" s="251"/>
    </row>
    <row r="22" spans="1:18">
      <c r="E22" s="24" t="s">
        <v>133</v>
      </c>
      <c r="G22" s="24" t="s">
        <v>129</v>
      </c>
      <c r="H22" s="48"/>
      <c r="N22" s="268"/>
      <c r="O22" s="268"/>
      <c r="P22" s="268"/>
      <c r="Q22" s="268"/>
      <c r="R22" s="268"/>
    </row>
    <row r="23" spans="1:18"/>
    <row r="24" spans="1:18" s="38" customFormat="1">
      <c r="A24" s="39" t="s">
        <v>123</v>
      </c>
    </row>
    <row r="25" spans="1:18"/>
    <row r="206"/>
  </sheetData>
  <conditionalFormatting sqref="J4:S4">
    <cfRule type="cellIs" dxfId="13" priority="1" operator="equal">
      <formula>"Post-Fcst"</formula>
    </cfRule>
    <cfRule type="cellIs" dxfId="12" priority="2" operator="equal">
      <formula>"Forecast"</formula>
    </cfRule>
    <cfRule type="cellIs" dxfId="11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topRight"/>
      <selection pane="bottomLeft"/>
      <selection pane="bottomRight" activeCell="A81" sqref="A81"/>
    </sheetView>
  </sheetViews>
  <sheetFormatPr defaultColWidth="0" defaultRowHeight="13.8" zeroHeight="1" outlineLevelRow="1"/>
  <cols>
    <col min="1" max="4" width="1.09765625" style="44" customWidth="1"/>
    <col min="5" max="5" width="39.3984375" style="44" bestFit="1" customWidth="1"/>
    <col min="6" max="6" width="12" style="44" customWidth="1"/>
    <col min="7" max="8" width="8.59765625" style="44" customWidth="1"/>
    <col min="9" max="9" width="3.59765625" style="45" customWidth="1"/>
    <col min="10" max="10" width="14.59765625" style="45" customWidth="1"/>
    <col min="11" max="11" width="13.3984375" style="45" customWidth="1"/>
    <col min="12" max="12" width="12.09765625" style="44" customWidth="1"/>
    <col min="13" max="18" width="12.09765625" style="44" bestFit="1" customWidth="1"/>
    <col min="19" max="19" width="13.3984375" style="44" customWidth="1"/>
    <col min="20" max="24" width="8.59765625" style="44" hidden="1" customWidth="1"/>
    <col min="25" max="16384" width="8.59765625" style="44" hidden="1"/>
  </cols>
  <sheetData>
    <row r="1" spans="1:25" ht="24.75" customHeight="1">
      <c r="A1" s="230" t="str">
        <f ca="1" xml:space="preserve"> RIGHT(CELL("filename", $A$1), LEN(CELL("filename", $A$1)) - SEARCH("]", CELL("filename", $A$1)))</f>
        <v>Time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24" customFormat="1" ht="13.2">
      <c r="A2" s="155"/>
      <c r="E2" s="24" t="str">
        <f>Time!E$22</f>
        <v>Model Period BEG</v>
      </c>
      <c r="F2" s="26"/>
      <c r="G2" s="26"/>
      <c r="H2" s="26"/>
      <c r="I2" s="26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3.2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3.2">
      <c r="E4" s="5" t="str">
        <f>Time!E$53</f>
        <v>Timeline label</v>
      </c>
      <c r="I4" s="26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56" t="str">
        <f t="shared" ref="N4:S4" si="3" xml:space="preserve"> N$53</f>
        <v>Forecast</v>
      </c>
      <c r="O4" s="156" t="str">
        <f t="shared" si="3"/>
        <v>Forecast</v>
      </c>
      <c r="P4" s="156" t="str">
        <f t="shared" si="3"/>
        <v>Forecast</v>
      </c>
      <c r="Q4" s="156" t="str">
        <f t="shared" si="3"/>
        <v>Forecast</v>
      </c>
      <c r="R4" s="156" t="str">
        <f t="shared" si="3"/>
        <v>Forecast</v>
      </c>
      <c r="S4" s="157" t="str">
        <f t="shared" si="3"/>
        <v>Post-Fcst</v>
      </c>
      <c r="T4" s="3"/>
      <c r="U4" s="3"/>
      <c r="V4" s="3"/>
      <c r="W4" s="3"/>
      <c r="X4" s="3"/>
    </row>
    <row r="5" spans="1:25" s="26" customFormat="1" ht="13.2">
      <c r="E5" s="27" t="str">
        <f>Time!E$79</f>
        <v>Financial Year Ending (FYE)</v>
      </c>
      <c r="J5" s="158">
        <f>J$79</f>
        <v>2017</v>
      </c>
      <c r="K5" s="158">
        <f t="shared" ref="K5:S5" si="4">K$79</f>
        <v>2018</v>
      </c>
      <c r="L5" s="158">
        <f t="shared" si="4"/>
        <v>2019</v>
      </c>
      <c r="M5" s="158">
        <f t="shared" si="4"/>
        <v>2020</v>
      </c>
      <c r="N5" s="158">
        <f t="shared" si="4"/>
        <v>2021</v>
      </c>
      <c r="O5" s="158">
        <f t="shared" si="4"/>
        <v>2022</v>
      </c>
      <c r="P5" s="158">
        <f t="shared" si="4"/>
        <v>2023</v>
      </c>
      <c r="Q5" s="158">
        <f t="shared" si="4"/>
        <v>2024</v>
      </c>
      <c r="R5" s="158">
        <f t="shared" si="4"/>
        <v>2025</v>
      </c>
      <c r="S5" s="158">
        <f t="shared" si="4"/>
        <v>2026</v>
      </c>
    </row>
    <row r="6" spans="1:25" s="24" customFormat="1" ht="13.2"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I6" s="26"/>
      <c r="J6" s="24">
        <f t="shared" ref="J6:M6" si="5" xml:space="preserve"> J$11</f>
        <v>1</v>
      </c>
      <c r="K6" s="24">
        <f t="shared" si="5"/>
        <v>2</v>
      </c>
      <c r="L6" s="24">
        <f t="shared" si="5"/>
        <v>3</v>
      </c>
      <c r="M6" s="24">
        <f t="shared" si="5"/>
        <v>4</v>
      </c>
      <c r="N6" s="24">
        <f t="shared" ref="N6:S6" si="6" xml:space="preserve"> N$11</f>
        <v>5</v>
      </c>
      <c r="O6" s="24">
        <f t="shared" si="6"/>
        <v>6</v>
      </c>
      <c r="P6" s="24">
        <f t="shared" si="6"/>
        <v>7</v>
      </c>
      <c r="Q6" s="24">
        <f t="shared" si="6"/>
        <v>8</v>
      </c>
      <c r="R6" s="24">
        <f t="shared" si="6"/>
        <v>9</v>
      </c>
      <c r="S6" s="24">
        <f t="shared" si="6"/>
        <v>10</v>
      </c>
    </row>
    <row r="7" spans="1:25" s="4" customFormat="1" ht="13.2">
      <c r="A7" s="159"/>
      <c r="B7" s="160"/>
      <c r="C7" s="161"/>
      <c r="D7" s="162"/>
      <c r="E7" s="6"/>
      <c r="I7" s="34"/>
      <c r="J7" s="34"/>
      <c r="K7" s="34"/>
    </row>
    <row r="8" spans="1:25" s="3" customFormat="1" ht="13.2">
      <c r="A8" s="35" t="s">
        <v>134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4" customFormat="1" ht="13.2">
      <c r="A9" s="163"/>
      <c r="B9" s="160"/>
      <c r="C9" s="161"/>
      <c r="D9" s="164"/>
      <c r="E9" s="7"/>
    </row>
    <row r="10" spans="1:25" s="170" customFormat="1" ht="13.2" outlineLevel="1">
      <c r="A10" s="165"/>
      <c r="B10" s="166" t="s">
        <v>135</v>
      </c>
      <c r="C10" s="167"/>
      <c r="D10" s="168"/>
      <c r="E10" s="169"/>
      <c r="G10" s="171"/>
      <c r="I10" s="172"/>
      <c r="J10" s="172"/>
      <c r="K10" s="172"/>
    </row>
    <row r="11" spans="1:25" s="177" customFormat="1" ht="13.2" outlineLevel="1">
      <c r="A11" s="173"/>
      <c r="B11" s="174"/>
      <c r="C11" s="175"/>
      <c r="D11" s="176"/>
      <c r="E11" s="6" t="s">
        <v>136</v>
      </c>
      <c r="G11" s="177" t="s">
        <v>137</v>
      </c>
      <c r="I11" s="178"/>
      <c r="J11" s="179">
        <f xml:space="preserve"> I11 + 1</f>
        <v>1</v>
      </c>
      <c r="K11" s="179">
        <f t="shared" ref="K11:S11" si="7" xml:space="preserve"> J11 + 1</f>
        <v>2</v>
      </c>
      <c r="L11" s="179">
        <f t="shared" si="7"/>
        <v>3</v>
      </c>
      <c r="M11" s="179">
        <f t="shared" si="7"/>
        <v>4</v>
      </c>
      <c r="N11" s="179">
        <f t="shared" si="7"/>
        <v>5</v>
      </c>
      <c r="O11" s="179">
        <f t="shared" si="7"/>
        <v>6</v>
      </c>
      <c r="P11" s="179">
        <f t="shared" si="7"/>
        <v>7</v>
      </c>
      <c r="Q11" s="179">
        <f t="shared" si="7"/>
        <v>8</v>
      </c>
      <c r="R11" s="179">
        <f t="shared" si="7"/>
        <v>9</v>
      </c>
      <c r="S11" s="179">
        <f t="shared" si="7"/>
        <v>10</v>
      </c>
    </row>
    <row r="12" spans="1:25" s="34" customFormat="1" ht="13.2" outlineLevel="1">
      <c r="A12" s="163"/>
      <c r="B12" s="160"/>
      <c r="C12" s="161"/>
      <c r="D12" s="164"/>
      <c r="E12" s="7" t="s">
        <v>138</v>
      </c>
      <c r="F12" s="34">
        <f xml:space="preserve"> MAX(J11:CA11)</f>
        <v>10</v>
      </c>
      <c r="G12" s="34" t="s">
        <v>139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34" customFormat="1" ht="13.2" outlineLevel="1">
      <c r="A13" s="163"/>
      <c r="B13" s="160"/>
      <c r="C13" s="161"/>
      <c r="D13" s="164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184" customFormat="1" ht="13.2" outlineLevel="1">
      <c r="A14" s="180"/>
      <c r="B14" s="181"/>
      <c r="C14" s="182"/>
      <c r="D14" s="183"/>
      <c r="E14" s="7" t="str">
        <f t="shared" ref="E14:S14" si="8" xml:space="preserve"> E$11</f>
        <v>Model column counter</v>
      </c>
      <c r="F14" s="184">
        <f t="shared" si="8"/>
        <v>0</v>
      </c>
      <c r="G14" s="184" t="str">
        <f t="shared" si="8"/>
        <v>counter</v>
      </c>
      <c r="H14" s="184">
        <f t="shared" si="8"/>
        <v>0</v>
      </c>
      <c r="I14" s="184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3.2" outlineLevel="1">
      <c r="A15" s="163"/>
      <c r="B15" s="185"/>
      <c r="C15" s="186"/>
      <c r="D15" s="162"/>
      <c r="E15" s="6" t="s">
        <v>140</v>
      </c>
      <c r="G15" s="4" t="s">
        <v>141</v>
      </c>
      <c r="H15" s="4">
        <f xml:space="preserve"> SUM(M15:CA15)</f>
        <v>0</v>
      </c>
      <c r="I15" s="34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3.2" outlineLevel="1">
      <c r="A16" s="163"/>
      <c r="B16" s="185"/>
      <c r="C16" s="186"/>
      <c r="D16" s="162"/>
      <c r="E16" s="6"/>
      <c r="I16" s="34"/>
      <c r="J16" s="34"/>
      <c r="K16" s="34"/>
    </row>
    <row r="17" spans="1:79" s="192" customFormat="1" ht="13.2" outlineLevel="1">
      <c r="A17" s="187"/>
      <c r="B17" s="188"/>
      <c r="C17" s="189"/>
      <c r="D17" s="190"/>
      <c r="E17" s="191" t="s">
        <v>107</v>
      </c>
      <c r="F17" s="192">
        <f>InpCol!F$15</f>
        <v>42461</v>
      </c>
      <c r="G17" s="192" t="str">
        <f>InpCol!G$15</f>
        <v>date</v>
      </c>
      <c r="H17" s="192">
        <f>InpCol!H$15</f>
        <v>0</v>
      </c>
      <c r="I17" s="192">
        <f>InpCol!I$15</f>
        <v>0</v>
      </c>
      <c r="J17" s="192">
        <f>InpCol!J$15</f>
        <v>0</v>
      </c>
      <c r="K17" s="192">
        <f>InpCol!K$15</f>
        <v>0</v>
      </c>
      <c r="L17" s="192">
        <f>InpCol!L$15</f>
        <v>0</v>
      </c>
      <c r="M17" s="192">
        <f>InpCol!M$15</f>
        <v>0</v>
      </c>
      <c r="N17" s="192">
        <f>InpCol!N$15</f>
        <v>0</v>
      </c>
      <c r="O17" s="192">
        <f>InpCol!O$15</f>
        <v>0</v>
      </c>
      <c r="P17" s="192">
        <f>InpCol!P$15</f>
        <v>0</v>
      </c>
      <c r="Q17" s="192">
        <f>InpCol!Q$15</f>
        <v>0</v>
      </c>
      <c r="R17" s="192">
        <f>InpCol!R$15</f>
        <v>0</v>
      </c>
      <c r="S17" s="192">
        <f>InpCol!S$15</f>
        <v>0</v>
      </c>
    </row>
    <row r="18" spans="1:79" s="8" customFormat="1" ht="13.2" outlineLevel="1">
      <c r="A18" s="187"/>
      <c r="B18" s="193"/>
      <c r="C18" s="194"/>
      <c r="D18" s="195"/>
      <c r="E18" s="6" t="s">
        <v>142</v>
      </c>
      <c r="F18" s="8">
        <f xml:space="preserve"> DATE(YEAR(F17), MONTH(F17), 1)</f>
        <v>42461</v>
      </c>
      <c r="G18" s="8" t="s">
        <v>143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197" customFormat="1" ht="13.2" outlineLevel="1">
      <c r="A19" s="187"/>
      <c r="B19" s="193"/>
      <c r="C19" s="194"/>
      <c r="D19" s="195"/>
      <c r="E19" s="196"/>
      <c r="I19" s="192"/>
      <c r="J19" s="192"/>
      <c r="K19" s="192"/>
      <c r="L19" s="192"/>
    </row>
    <row r="20" spans="1:79" s="8" customFormat="1" ht="13.2" outlineLevel="1">
      <c r="A20" s="187"/>
      <c r="B20" s="193"/>
      <c r="C20" s="194"/>
      <c r="D20" s="195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3.2" outlineLevel="1">
      <c r="A21" s="163"/>
      <c r="B21" s="185"/>
      <c r="C21" s="186"/>
      <c r="D21" s="162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02" customFormat="1" ht="13.2" outlineLevel="1">
      <c r="A22" s="198"/>
      <c r="B22" s="199"/>
      <c r="C22" s="200"/>
      <c r="D22" s="201"/>
      <c r="E22" s="6" t="s">
        <v>144</v>
      </c>
      <c r="G22" s="202" t="s">
        <v>108</v>
      </c>
      <c r="I22" s="203"/>
      <c r="J22" s="202">
        <f xml:space="preserve"> IF( J21 = 1, $F20, I23 + 1)</f>
        <v>42461</v>
      </c>
      <c r="K22" s="202">
        <f xml:space="preserve"> IF( K21 = 1, $F20, J23 + 1)</f>
        <v>42826</v>
      </c>
      <c r="L22" s="202">
        <f t="shared" ref="L22" si="12" xml:space="preserve"> IF( L21 = 1, $F20, K23 + 1)</f>
        <v>43191</v>
      </c>
      <c r="M22" s="202">
        <f t="shared" ref="M22" si="13" xml:space="preserve"> IF( M21 = 1, $F20, L23 + 1)</f>
        <v>43556</v>
      </c>
      <c r="N22" s="202">
        <f t="shared" ref="N22" si="14" xml:space="preserve"> IF( N21 = 1, $F20, M23 + 1)</f>
        <v>43922</v>
      </c>
      <c r="O22" s="202">
        <f t="shared" ref="O22" si="15" xml:space="preserve"> IF( O21 = 1, $F20, N23 + 1)</f>
        <v>44287</v>
      </c>
      <c r="P22" s="202">
        <f t="shared" ref="P22" si="16" xml:space="preserve"> IF( P21 = 1, $F20, O23 + 1)</f>
        <v>44652</v>
      </c>
      <c r="Q22" s="202">
        <f t="shared" ref="Q22" si="17" xml:space="preserve"> IF( Q21 = 1, $F20, P23 + 1)</f>
        <v>45017</v>
      </c>
      <c r="R22" s="202">
        <f t="shared" ref="R22" si="18" xml:space="preserve"> IF( R21 = 1, $F20, Q23 + 1)</f>
        <v>45383</v>
      </c>
      <c r="S22" s="202">
        <f t="shared" ref="S22" si="19" xml:space="preserve"> IF( S21 = 1, $F20, R23 + 1)</f>
        <v>45748</v>
      </c>
    </row>
    <row r="23" spans="1:79" s="209" customFormat="1" ht="13.2" outlineLevel="1">
      <c r="A23" s="198"/>
      <c r="B23" s="204"/>
      <c r="C23" s="205"/>
      <c r="D23" s="206"/>
      <c r="E23" s="207" t="s">
        <v>145</v>
      </c>
      <c r="F23" s="208"/>
      <c r="G23" s="209" t="s">
        <v>108</v>
      </c>
      <c r="J23" s="209">
        <f xml:space="preserve"> DATE(YEAR(J22), MONTH(J22) + 12, DAY(1) - 1)</f>
        <v>42825</v>
      </c>
      <c r="K23" s="209">
        <f xml:space="preserve"> DATE(YEAR(K22), MONTH(K22) + 12, DAY(1) - 1)</f>
        <v>43190</v>
      </c>
      <c r="L23" s="209">
        <f xml:space="preserve"> DATE(YEAR(L22), MONTH(L22) + 12, DAY(1) - 1)</f>
        <v>43555</v>
      </c>
      <c r="M23" s="209">
        <f t="shared" ref="M23:S23" si="20" xml:space="preserve"> DATE(YEAR(M22), MONTH(M22) + 12, DAY(1) - 1)</f>
        <v>43921</v>
      </c>
      <c r="N23" s="209">
        <f t="shared" si="20"/>
        <v>44286</v>
      </c>
      <c r="O23" s="209">
        <f t="shared" si="20"/>
        <v>44651</v>
      </c>
      <c r="P23" s="209">
        <f t="shared" si="20"/>
        <v>45016</v>
      </c>
      <c r="Q23" s="209">
        <f t="shared" si="20"/>
        <v>45382</v>
      </c>
      <c r="R23" s="209">
        <f t="shared" si="20"/>
        <v>45747</v>
      </c>
      <c r="S23" s="209">
        <f t="shared" si="20"/>
        <v>46112</v>
      </c>
    </row>
    <row r="24" spans="1:79" s="203" customFormat="1" ht="13.2" outlineLevel="1">
      <c r="A24" s="198"/>
      <c r="B24" s="204"/>
      <c r="C24" s="205"/>
      <c r="D24" s="206"/>
      <c r="E24" s="7"/>
    </row>
    <row r="25" spans="1:79" s="170" customFormat="1" ht="13.2" outlineLevel="1">
      <c r="A25" s="210"/>
      <c r="B25" s="166"/>
      <c r="C25" s="167"/>
      <c r="D25" s="168"/>
      <c r="E25" s="169"/>
      <c r="G25" s="171"/>
      <c r="I25" s="172"/>
      <c r="J25" s="172"/>
      <c r="K25" s="172"/>
    </row>
    <row r="26" spans="1:79" s="3" customFormat="1" ht="13.2">
      <c r="A26" s="35" t="s">
        <v>146</v>
      </c>
      <c r="B26" s="35"/>
      <c r="C26" s="35"/>
      <c r="D26" s="35"/>
      <c r="E26" s="35"/>
      <c r="F26" s="35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79" s="203" customFormat="1" ht="13.2">
      <c r="A27" s="198"/>
      <c r="B27" s="204"/>
      <c r="C27" s="205"/>
      <c r="D27" s="206"/>
      <c r="E27" s="7"/>
    </row>
    <row r="28" spans="1:79" s="192" customFormat="1" ht="13.2" outlineLevel="1">
      <c r="A28" s="187"/>
      <c r="B28" s="188"/>
      <c r="C28" s="189"/>
      <c r="D28" s="190"/>
      <c r="E28" s="191" t="str">
        <f xml:space="preserve"> InpCol!E$17</f>
        <v>Last Pre-forecast date</v>
      </c>
      <c r="F28" s="192">
        <f xml:space="preserve"> InpCol!F$17</f>
        <v>43921</v>
      </c>
      <c r="G28" s="191" t="str">
        <f xml:space="preserve"> InpCol!G$17</f>
        <v>date</v>
      </c>
      <c r="H28" s="191">
        <f xml:space="preserve"> InpCol!H$17</f>
        <v>0</v>
      </c>
      <c r="I28" s="191">
        <f xml:space="preserve"> InpCol!I$17</f>
        <v>0</v>
      </c>
      <c r="J28" s="191">
        <f xml:space="preserve"> InpCol!J$17</f>
        <v>0</v>
      </c>
      <c r="K28" s="191">
        <f xml:space="preserve"> InpCol!K$17</f>
        <v>0</v>
      </c>
      <c r="L28" s="191">
        <f xml:space="preserve"> InpCol!L$17</f>
        <v>0</v>
      </c>
      <c r="M28" s="191">
        <f xml:space="preserve"> InpCol!M$17</f>
        <v>0</v>
      </c>
      <c r="N28" s="191">
        <f xml:space="preserve"> InpCol!N$17</f>
        <v>0</v>
      </c>
      <c r="O28" s="191">
        <f xml:space="preserve"> InpCol!O$17</f>
        <v>0</v>
      </c>
      <c r="P28" s="191">
        <f xml:space="preserve"> InpCol!P$17</f>
        <v>0</v>
      </c>
      <c r="Q28" s="191">
        <f xml:space="preserve"> InpCol!Q$17</f>
        <v>0</v>
      </c>
      <c r="R28" s="191">
        <f xml:space="preserve"> InpCol!R$17</f>
        <v>0</v>
      </c>
      <c r="S28" s="191">
        <f xml:space="preserve"> InpCol!S$17</f>
        <v>0</v>
      </c>
    </row>
    <row r="29" spans="1:79" s="211" customFormat="1" ht="13.2" outlineLevel="1">
      <c r="A29" s="198"/>
      <c r="B29" s="199"/>
      <c r="C29" s="200"/>
      <c r="D29" s="201"/>
      <c r="E29" s="63" t="str">
        <f t="shared" ref="E29:S29" si="21" xml:space="preserve"> E$23</f>
        <v>Model Period END</v>
      </c>
      <c r="F29" s="211">
        <f t="shared" si="21"/>
        <v>0</v>
      </c>
      <c r="G29" s="211" t="str">
        <f t="shared" si="21"/>
        <v>date</v>
      </c>
      <c r="H29" s="211">
        <f t="shared" si="21"/>
        <v>0</v>
      </c>
      <c r="I29" s="211">
        <f t="shared" si="21"/>
        <v>0</v>
      </c>
      <c r="J29" s="211">
        <f t="shared" si="21"/>
        <v>42825</v>
      </c>
      <c r="K29" s="211">
        <f t="shared" si="21"/>
        <v>43190</v>
      </c>
      <c r="L29" s="211">
        <f t="shared" si="21"/>
        <v>43555</v>
      </c>
      <c r="M29" s="211">
        <f t="shared" si="21"/>
        <v>43921</v>
      </c>
      <c r="N29" s="211">
        <f t="shared" si="21"/>
        <v>44286</v>
      </c>
      <c r="O29" s="211">
        <f t="shared" si="21"/>
        <v>44651</v>
      </c>
      <c r="P29" s="211">
        <f t="shared" si="21"/>
        <v>45016</v>
      </c>
      <c r="Q29" s="211">
        <f t="shared" si="21"/>
        <v>45382</v>
      </c>
      <c r="R29" s="211">
        <f t="shared" si="21"/>
        <v>45747</v>
      </c>
      <c r="S29" s="211">
        <f t="shared" si="21"/>
        <v>46112</v>
      </c>
    </row>
    <row r="30" spans="1:79" s="4" customFormat="1" ht="13.2" outlineLevel="1">
      <c r="A30" s="163"/>
      <c r="B30" s="185"/>
      <c r="C30" s="186"/>
      <c r="D30" s="162"/>
      <c r="E30" s="6" t="s">
        <v>147</v>
      </c>
      <c r="G30" s="4" t="s">
        <v>141</v>
      </c>
      <c r="H30" s="4">
        <f xml:space="preserve"> SUM(M30:CA30)</f>
        <v>1</v>
      </c>
      <c r="I30" s="34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3.2" outlineLevel="1">
      <c r="A31" s="163"/>
      <c r="B31" s="185"/>
      <c r="C31" s="186"/>
      <c r="D31" s="162"/>
      <c r="E31" s="6" t="s">
        <v>148</v>
      </c>
      <c r="G31" s="4" t="s">
        <v>141</v>
      </c>
      <c r="H31" s="4">
        <f xml:space="preserve"> SUM(M31:CA31)</f>
        <v>1</v>
      </c>
      <c r="I31" s="34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34" customFormat="1" ht="13.2" outlineLevel="1">
      <c r="A32" s="163"/>
      <c r="B32" s="160"/>
      <c r="C32" s="161"/>
      <c r="D32" s="164"/>
      <c r="E32" s="7" t="s">
        <v>149</v>
      </c>
      <c r="F32" s="213">
        <f xml:space="preserve"> SUM(J31:CA31)</f>
        <v>4</v>
      </c>
      <c r="G32" s="34" t="s">
        <v>150</v>
      </c>
    </row>
    <row r="33" spans="1:79" s="34" customFormat="1" ht="13.2" outlineLevel="1">
      <c r="A33" s="163"/>
      <c r="B33" s="160"/>
      <c r="C33" s="161"/>
      <c r="D33" s="164"/>
      <c r="E33" s="7"/>
    </row>
    <row r="34" spans="1:79" s="3" customFormat="1" ht="13.2">
      <c r="A34" s="35" t="s">
        <v>151</v>
      </c>
      <c r="B34" s="35"/>
      <c r="C34" s="35"/>
      <c r="D34" s="35"/>
      <c r="E34" s="35"/>
      <c r="F34" s="35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79" s="34" customFormat="1" ht="13.2">
      <c r="A35" s="163"/>
      <c r="B35" s="160"/>
      <c r="C35" s="161"/>
      <c r="D35" s="164"/>
      <c r="E35" s="7"/>
    </row>
    <row r="36" spans="1:79" s="4" customFormat="1" ht="13.2" outlineLevel="1">
      <c r="A36" s="159"/>
      <c r="B36" s="160"/>
      <c r="C36" s="161"/>
      <c r="D36" s="162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3.2" outlineLevel="1">
      <c r="A37" s="159"/>
      <c r="B37" s="160"/>
      <c r="C37" s="161"/>
      <c r="D37" s="162"/>
      <c r="E37" s="6" t="s">
        <v>152</v>
      </c>
      <c r="G37" s="4" t="s">
        <v>141</v>
      </c>
      <c r="H37" s="4">
        <f xml:space="preserve"> SUM(M37:CA37)</f>
        <v>1</v>
      </c>
      <c r="I37" s="34"/>
      <c r="J37" s="34">
        <f>I36</f>
        <v>0</v>
      </c>
      <c r="K37" s="34">
        <f t="shared" ref="K37:S37" si="25">J36</f>
        <v>0</v>
      </c>
      <c r="L37" s="34">
        <f t="shared" si="25"/>
        <v>0</v>
      </c>
      <c r="M37" s="34">
        <f t="shared" si="25"/>
        <v>0</v>
      </c>
      <c r="N37" s="34">
        <f t="shared" si="25"/>
        <v>1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34">
        <f t="shared" si="25"/>
        <v>0</v>
      </c>
      <c r="S37" s="34">
        <f t="shared" si="25"/>
        <v>0</v>
      </c>
    </row>
    <row r="38" spans="1:79" s="4" customFormat="1" ht="13.2" outlineLevel="1">
      <c r="A38" s="159"/>
      <c r="B38" s="160"/>
      <c r="C38" s="161"/>
      <c r="D38" s="162"/>
      <c r="E38" s="6"/>
      <c r="I38" s="34"/>
      <c r="J38" s="34"/>
      <c r="K38" s="34"/>
    </row>
    <row r="39" spans="1:79" s="192" customFormat="1" ht="13.2" outlineLevel="1">
      <c r="A39" s="187"/>
      <c r="B39" s="188"/>
      <c r="C39" s="189"/>
      <c r="D39" s="190"/>
      <c r="E39" s="191" t="str">
        <f>InpCol!E$21</f>
        <v>Last forecast date</v>
      </c>
      <c r="F39" s="192">
        <f>InpCol!F$21</f>
        <v>45747</v>
      </c>
      <c r="G39" s="191" t="str">
        <f>InpCol!G$21</f>
        <v>date</v>
      </c>
      <c r="H39" s="191">
        <f>InpCol!H$21</f>
        <v>0</v>
      </c>
      <c r="I39" s="191">
        <f>InpCol!I$21</f>
        <v>0</v>
      </c>
      <c r="J39" s="191">
        <f>InpCol!J$21</f>
        <v>0</v>
      </c>
      <c r="K39" s="191">
        <f>InpCol!K$21</f>
        <v>0</v>
      </c>
      <c r="L39" s="191">
        <f>InpCol!L$21</f>
        <v>0</v>
      </c>
      <c r="M39" s="191">
        <f>InpCol!M$21</f>
        <v>0</v>
      </c>
      <c r="N39" s="191">
        <f>InpCol!N$21</f>
        <v>0</v>
      </c>
      <c r="O39" s="191">
        <f>InpCol!O$21</f>
        <v>0</v>
      </c>
      <c r="P39" s="191">
        <f>InpCol!P$21</f>
        <v>0</v>
      </c>
      <c r="Q39" s="191">
        <f>InpCol!Q$21</f>
        <v>0</v>
      </c>
      <c r="R39" s="191">
        <f>InpCol!R$21</f>
        <v>0</v>
      </c>
      <c r="S39" s="191">
        <f>InpCol!S$21</f>
        <v>0</v>
      </c>
    </row>
    <row r="40" spans="1:79" s="4" customFormat="1" ht="13.2" outlineLevel="1">
      <c r="A40" s="159"/>
      <c r="B40" s="160"/>
      <c r="C40" s="161"/>
      <c r="D40" s="162"/>
      <c r="E40" s="214" t="str">
        <f t="shared" ref="E40:S40" si="26" xml:space="preserve"> E$23</f>
        <v>Model Period END</v>
      </c>
      <c r="F40" s="212">
        <f t="shared" si="26"/>
        <v>0</v>
      </c>
      <c r="G40" s="212" t="str">
        <f t="shared" si="26"/>
        <v>date</v>
      </c>
      <c r="H40" s="212">
        <f t="shared" si="26"/>
        <v>0</v>
      </c>
      <c r="I40" s="212">
        <f t="shared" si="26"/>
        <v>0</v>
      </c>
      <c r="J40" s="212">
        <f t="shared" si="26"/>
        <v>42825</v>
      </c>
      <c r="K40" s="212">
        <f t="shared" si="26"/>
        <v>43190</v>
      </c>
      <c r="L40" s="212">
        <f t="shared" si="26"/>
        <v>43555</v>
      </c>
      <c r="M40" s="212">
        <f t="shared" si="26"/>
        <v>43921</v>
      </c>
      <c r="N40" s="212">
        <f t="shared" si="26"/>
        <v>44286</v>
      </c>
      <c r="O40" s="212">
        <f t="shared" si="26"/>
        <v>44651</v>
      </c>
      <c r="P40" s="212">
        <f t="shared" si="26"/>
        <v>45016</v>
      </c>
      <c r="Q40" s="212">
        <f t="shared" si="26"/>
        <v>45382</v>
      </c>
      <c r="R40" s="212">
        <f t="shared" si="26"/>
        <v>45747</v>
      </c>
      <c r="S40" s="212">
        <f t="shared" si="26"/>
        <v>46112</v>
      </c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</row>
    <row r="41" spans="1:79" s="4" customFormat="1" ht="13.2" outlineLevel="1">
      <c r="A41" s="159"/>
      <c r="B41" s="160"/>
      <c r="C41" s="161"/>
      <c r="D41" s="162"/>
      <c r="E41" s="7" t="s">
        <v>153</v>
      </c>
      <c r="G41" s="4" t="s">
        <v>141</v>
      </c>
      <c r="H41" s="4">
        <f xml:space="preserve"> SUM(M41:CA41)</f>
        <v>1</v>
      </c>
      <c r="I41" s="34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3.2" outlineLevel="1">
      <c r="A42" s="159"/>
      <c r="B42" s="160"/>
      <c r="C42" s="161"/>
      <c r="D42" s="162"/>
      <c r="E42" s="7"/>
      <c r="I42" s="34"/>
      <c r="J42" s="34"/>
      <c r="K42" s="34"/>
    </row>
    <row r="43" spans="1:79" s="4" customFormat="1" ht="13.2" outlineLevel="1">
      <c r="A43" s="159"/>
      <c r="B43" s="160"/>
      <c r="C43" s="161"/>
      <c r="D43" s="162"/>
      <c r="E43" s="7" t="str">
        <f t="shared" ref="E43:I43" si="35" xml:space="preserve"> E$37</f>
        <v>1st Forecast Period Flag</v>
      </c>
      <c r="F43" s="34">
        <f t="shared" si="35"/>
        <v>0</v>
      </c>
      <c r="G43" s="34" t="str">
        <f t="shared" si="35"/>
        <v>flag</v>
      </c>
      <c r="H43" s="34">
        <f t="shared" si="35"/>
        <v>1</v>
      </c>
      <c r="I43" s="34">
        <f t="shared" si="35"/>
        <v>0</v>
      </c>
      <c r="J43" s="34">
        <f>J37</f>
        <v>0</v>
      </c>
      <c r="K43" s="34">
        <f t="shared" ref="K43:S43" si="36">K37</f>
        <v>0</v>
      </c>
      <c r="L43" s="34">
        <f t="shared" si="36"/>
        <v>0</v>
      </c>
      <c r="M43" s="34">
        <f t="shared" si="36"/>
        <v>0</v>
      </c>
      <c r="N43" s="34">
        <f t="shared" si="36"/>
        <v>1</v>
      </c>
      <c r="O43" s="34">
        <f t="shared" si="36"/>
        <v>0</v>
      </c>
      <c r="P43" s="34">
        <f t="shared" si="36"/>
        <v>0</v>
      </c>
      <c r="Q43" s="34">
        <f t="shared" si="36"/>
        <v>0</v>
      </c>
      <c r="R43" s="34">
        <f t="shared" si="36"/>
        <v>0</v>
      </c>
      <c r="S43" s="34">
        <f t="shared" si="36"/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1:79" s="4" customFormat="1" ht="13.2" outlineLevel="1">
      <c r="A44" s="159"/>
      <c r="B44" s="160"/>
      <c r="C44" s="161"/>
      <c r="D44" s="162"/>
      <c r="E44" s="7" t="str">
        <f t="shared" ref="E44:I44" si="37" xml:space="preserve"> E$41</f>
        <v>Last Forecast Period Flag</v>
      </c>
      <c r="F44" s="34">
        <f t="shared" si="37"/>
        <v>0</v>
      </c>
      <c r="G44" s="34" t="str">
        <f t="shared" si="37"/>
        <v>flag</v>
      </c>
      <c r="H44" s="34">
        <f t="shared" si="37"/>
        <v>1</v>
      </c>
      <c r="I44" s="34">
        <f t="shared" si="37"/>
        <v>0</v>
      </c>
      <c r="J44" s="34">
        <f>J41</f>
        <v>0</v>
      </c>
      <c r="K44" s="34">
        <f t="shared" ref="K44:S44" si="38">K41</f>
        <v>0</v>
      </c>
      <c r="L44" s="34">
        <f t="shared" si="38"/>
        <v>0</v>
      </c>
      <c r="M44" s="34">
        <f t="shared" si="38"/>
        <v>0</v>
      </c>
      <c r="N44" s="34">
        <f t="shared" si="38"/>
        <v>0</v>
      </c>
      <c r="O44" s="34">
        <f t="shared" si="38"/>
        <v>0</v>
      </c>
      <c r="P44" s="34">
        <f t="shared" si="38"/>
        <v>0</v>
      </c>
      <c r="Q44" s="34">
        <f t="shared" si="38"/>
        <v>0</v>
      </c>
      <c r="R44" s="34">
        <f t="shared" si="38"/>
        <v>1</v>
      </c>
      <c r="S44" s="34">
        <f t="shared" si="38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1:79" s="208" customFormat="1" ht="13.2" outlineLevel="1">
      <c r="A45" s="163"/>
      <c r="B45" s="160"/>
      <c r="C45" s="161"/>
      <c r="D45" s="164"/>
      <c r="E45" s="207" t="s">
        <v>154</v>
      </c>
      <c r="G45" s="208" t="s">
        <v>141</v>
      </c>
      <c r="H45" s="208">
        <f xml:space="preserve"> SUM(M45:CA45)</f>
        <v>5</v>
      </c>
      <c r="J45" s="208">
        <f xml:space="preserve"> J43 - I44 + I45</f>
        <v>0</v>
      </c>
      <c r="K45" s="208">
        <f t="shared" ref="K45:S45" si="39" xml:space="preserve"> K43 - J44 + J45</f>
        <v>0</v>
      </c>
      <c r="L45" s="208">
        <f t="shared" si="39"/>
        <v>0</v>
      </c>
      <c r="M45" s="208">
        <f t="shared" si="39"/>
        <v>0</v>
      </c>
      <c r="N45" s="208">
        <f t="shared" si="39"/>
        <v>1</v>
      </c>
      <c r="O45" s="208">
        <f t="shared" si="39"/>
        <v>1</v>
      </c>
      <c r="P45" s="208">
        <f t="shared" si="39"/>
        <v>1</v>
      </c>
      <c r="Q45" s="208">
        <f t="shared" si="39"/>
        <v>1</v>
      </c>
      <c r="R45" s="208">
        <f t="shared" si="39"/>
        <v>1</v>
      </c>
      <c r="S45" s="208">
        <f t="shared" si="39"/>
        <v>0</v>
      </c>
    </row>
    <row r="46" spans="1:79" s="34" customFormat="1" ht="13.2" outlineLevel="1">
      <c r="A46" s="163"/>
      <c r="B46" s="160"/>
      <c r="C46" s="161"/>
      <c r="D46" s="164"/>
      <c r="E46" s="7" t="s">
        <v>155</v>
      </c>
      <c r="F46" s="34">
        <f xml:space="preserve"> SUM(J45:CA45)</f>
        <v>5</v>
      </c>
      <c r="G46" s="34" t="s">
        <v>150</v>
      </c>
    </row>
    <row r="47" spans="1:79" s="34" customFormat="1" ht="13.2" outlineLevel="1">
      <c r="A47" s="163"/>
      <c r="B47" s="160"/>
      <c r="C47" s="161"/>
      <c r="D47" s="164"/>
      <c r="E47" s="7"/>
    </row>
    <row r="48" spans="1:79" s="34" customFormat="1" ht="13.2" outlineLevel="1">
      <c r="A48" s="163"/>
      <c r="B48" s="160"/>
      <c r="C48" s="161"/>
      <c r="D48" s="164"/>
      <c r="E48" s="7" t="str">
        <f t="shared" ref="E48:S48" si="40" xml:space="preserve"> E$45</f>
        <v>Forecast Period Flag</v>
      </c>
      <c r="F48" s="34">
        <f t="shared" si="40"/>
        <v>0</v>
      </c>
      <c r="G48" s="34" t="str">
        <f t="shared" si="40"/>
        <v>flag</v>
      </c>
      <c r="H48" s="34">
        <f t="shared" si="40"/>
        <v>5</v>
      </c>
      <c r="I48" s="34">
        <f t="shared" si="40"/>
        <v>0</v>
      </c>
      <c r="J48" s="34">
        <f t="shared" si="40"/>
        <v>0</v>
      </c>
      <c r="K48" s="34">
        <f t="shared" si="40"/>
        <v>0</v>
      </c>
      <c r="L48" s="34">
        <f t="shared" si="40"/>
        <v>0</v>
      </c>
      <c r="M48" s="34">
        <f t="shared" si="40"/>
        <v>0</v>
      </c>
      <c r="N48" s="34">
        <f t="shared" si="40"/>
        <v>1</v>
      </c>
      <c r="O48" s="34">
        <f t="shared" si="40"/>
        <v>1</v>
      </c>
      <c r="P48" s="34">
        <f t="shared" si="40"/>
        <v>1</v>
      </c>
      <c r="Q48" s="34">
        <f t="shared" si="40"/>
        <v>1</v>
      </c>
      <c r="R48" s="34">
        <f t="shared" si="40"/>
        <v>1</v>
      </c>
      <c r="S48" s="34">
        <f t="shared" si="40"/>
        <v>0</v>
      </c>
    </row>
    <row r="49" spans="1:25" s="208" customFormat="1" ht="13.2" outlineLevel="1">
      <c r="A49" s="223"/>
      <c r="B49" s="224"/>
      <c r="C49" s="225"/>
      <c r="D49" s="226"/>
      <c r="E49" s="207" t="s">
        <v>156</v>
      </c>
      <c r="G49" s="208" t="s">
        <v>141</v>
      </c>
      <c r="H49" s="208">
        <f xml:space="preserve"> SUM( J49:S49 )</f>
        <v>15</v>
      </c>
      <c r="J49" s="208">
        <f xml:space="preserve"> ( I49 + J48 ) * J48</f>
        <v>0</v>
      </c>
      <c r="K49" s="208">
        <f t="shared" ref="K49:S49" si="41" xml:space="preserve"> ( J49 + K48 ) * K48</f>
        <v>0</v>
      </c>
      <c r="L49" s="208">
        <f t="shared" si="41"/>
        <v>0</v>
      </c>
      <c r="M49" s="208">
        <f t="shared" si="41"/>
        <v>0</v>
      </c>
      <c r="N49" s="208">
        <f t="shared" si="41"/>
        <v>1</v>
      </c>
      <c r="O49" s="208">
        <f t="shared" si="41"/>
        <v>2</v>
      </c>
      <c r="P49" s="208">
        <f t="shared" si="41"/>
        <v>3</v>
      </c>
      <c r="Q49" s="208">
        <f t="shared" si="41"/>
        <v>4</v>
      </c>
      <c r="R49" s="208">
        <f t="shared" si="41"/>
        <v>5</v>
      </c>
      <c r="S49" s="208">
        <f t="shared" si="41"/>
        <v>0</v>
      </c>
    </row>
    <row r="50" spans="1:25" s="34" customFormat="1" ht="13.2" outlineLevel="1">
      <c r="A50" s="163"/>
      <c r="B50" s="160"/>
      <c r="C50" s="161"/>
      <c r="D50" s="164"/>
      <c r="E50" s="7"/>
    </row>
    <row r="51" spans="1:25" s="34" customFormat="1" ht="13.2" outlineLevel="1">
      <c r="A51" s="163"/>
      <c r="B51" s="160"/>
      <c r="C51" s="161"/>
      <c r="D51" s="164"/>
      <c r="E51" s="7" t="str">
        <f t="shared" ref="E51:I51" si="42" xml:space="preserve"> E$31</f>
        <v>Pre Forecast Period Flag</v>
      </c>
      <c r="F51" s="34">
        <f t="shared" si="42"/>
        <v>0</v>
      </c>
      <c r="G51" s="34" t="str">
        <f t="shared" si="42"/>
        <v>flag</v>
      </c>
      <c r="H51" s="34">
        <f t="shared" si="42"/>
        <v>1</v>
      </c>
      <c r="I51" s="34">
        <f t="shared" si="42"/>
        <v>0</v>
      </c>
      <c r="J51" s="34">
        <f>J31</f>
        <v>1</v>
      </c>
      <c r="K51" s="34">
        <f t="shared" ref="K51:S51" si="43">K31</f>
        <v>1</v>
      </c>
      <c r="L51" s="34">
        <f t="shared" si="43"/>
        <v>1</v>
      </c>
      <c r="M51" s="34">
        <f t="shared" si="43"/>
        <v>1</v>
      </c>
      <c r="N51" s="34">
        <f t="shared" si="43"/>
        <v>0</v>
      </c>
      <c r="O51" s="34">
        <f t="shared" si="43"/>
        <v>0</v>
      </c>
      <c r="P51" s="34">
        <f t="shared" si="43"/>
        <v>0</v>
      </c>
      <c r="Q51" s="34">
        <f t="shared" si="43"/>
        <v>0</v>
      </c>
      <c r="R51" s="34">
        <f t="shared" si="43"/>
        <v>0</v>
      </c>
      <c r="S51" s="34">
        <f t="shared" si="43"/>
        <v>0</v>
      </c>
    </row>
    <row r="52" spans="1:25" s="51" customFormat="1" ht="13.2" outlineLevel="1">
      <c r="A52" s="215"/>
      <c r="B52" s="216"/>
      <c r="C52" s="217"/>
      <c r="D52" s="218"/>
      <c r="E52" s="219" t="str">
        <f t="shared" ref="E52:I52" si="44" xml:space="preserve"> E$45</f>
        <v>Forecast Period Flag</v>
      </c>
      <c r="F52" s="51">
        <f t="shared" si="44"/>
        <v>0</v>
      </c>
      <c r="G52" s="51" t="str">
        <f t="shared" si="44"/>
        <v>flag</v>
      </c>
      <c r="H52" s="51">
        <f t="shared" si="44"/>
        <v>5</v>
      </c>
      <c r="I52" s="51">
        <f t="shared" si="44"/>
        <v>0</v>
      </c>
      <c r="J52" s="51">
        <f>J45</f>
        <v>0</v>
      </c>
      <c r="K52" s="51">
        <f t="shared" ref="K52:S52" si="45">K45</f>
        <v>0</v>
      </c>
      <c r="L52" s="51">
        <f t="shared" si="45"/>
        <v>0</v>
      </c>
      <c r="M52" s="51">
        <f t="shared" si="45"/>
        <v>0</v>
      </c>
      <c r="N52" s="51">
        <f t="shared" si="45"/>
        <v>1</v>
      </c>
      <c r="O52" s="51">
        <f t="shared" si="45"/>
        <v>1</v>
      </c>
      <c r="P52" s="51">
        <f t="shared" si="45"/>
        <v>1</v>
      </c>
      <c r="Q52" s="51">
        <f t="shared" si="45"/>
        <v>1</v>
      </c>
      <c r="R52" s="51">
        <f t="shared" si="45"/>
        <v>1</v>
      </c>
      <c r="S52" s="51">
        <f t="shared" si="45"/>
        <v>0</v>
      </c>
    </row>
    <row r="53" spans="1:25" s="34" customFormat="1" ht="13.2" outlineLevel="1">
      <c r="A53" s="163"/>
      <c r="B53" s="160"/>
      <c r="C53" s="161"/>
      <c r="D53" s="164"/>
      <c r="E53" s="7" t="s">
        <v>157</v>
      </c>
      <c r="G53" s="34" t="s">
        <v>141</v>
      </c>
      <c r="J53" s="34" t="str">
        <f t="shared" ref="J53:L53" si="46" xml:space="preserve"> IF(J51 = 1, "Pre Fcst", IF(J52 = 1, "Forecast", "Post-Fcst"))</f>
        <v>Pre Fcst</v>
      </c>
      <c r="K53" s="34" t="str">
        <f t="shared" si="46"/>
        <v>Pre Fcst</v>
      </c>
      <c r="L53" s="34" t="str">
        <f t="shared" si="46"/>
        <v>Pre Fcst</v>
      </c>
      <c r="M53" s="34" t="str">
        <f t="shared" ref="M53:S53" si="47" xml:space="preserve"> IF(M51 = 1, "Pre Fcst", IF(M52 = 1, "Forecast", "Post-Fcst"))</f>
        <v>Pre Fcst</v>
      </c>
      <c r="N53" s="34" t="str">
        <f t="shared" si="47"/>
        <v>Forecast</v>
      </c>
      <c r="O53" s="34" t="str">
        <f t="shared" si="47"/>
        <v>Forecast</v>
      </c>
      <c r="P53" s="34" t="str">
        <f t="shared" si="47"/>
        <v>Forecast</v>
      </c>
      <c r="Q53" s="34" t="str">
        <f t="shared" si="47"/>
        <v>Forecast</v>
      </c>
      <c r="R53" s="34" t="str">
        <f t="shared" si="47"/>
        <v>Forecast</v>
      </c>
      <c r="S53" s="34" t="str">
        <f t="shared" si="47"/>
        <v>Post-Fcst</v>
      </c>
    </row>
    <row r="54" spans="1:25" s="34" customFormat="1" ht="13.2" outlineLevel="1">
      <c r="A54" s="163"/>
      <c r="B54" s="160"/>
      <c r="C54" s="161"/>
      <c r="D54" s="164"/>
      <c r="E54" s="7"/>
    </row>
    <row r="55" spans="1:25" s="3" customFormat="1" ht="13.2">
      <c r="A55" s="35" t="s">
        <v>158</v>
      </c>
      <c r="B55" s="35"/>
      <c r="C55" s="35"/>
      <c r="D55" s="35"/>
      <c r="E55" s="35"/>
      <c r="F55" s="35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s="34" customFormat="1" ht="13.2">
      <c r="A56" s="163"/>
      <c r="B56" s="160"/>
      <c r="C56" s="161"/>
      <c r="D56" s="164"/>
      <c r="E56" s="7"/>
    </row>
    <row r="57" spans="1:25" s="51" customFormat="1" ht="13.2" outlineLevel="1">
      <c r="A57" s="215"/>
      <c r="B57" s="216"/>
      <c r="C57" s="217"/>
      <c r="D57" s="218"/>
      <c r="E57" s="219" t="str">
        <f t="shared" ref="E57:I57" si="48" xml:space="preserve"> E$41</f>
        <v>Last Forecast Period Flag</v>
      </c>
      <c r="F57" s="51">
        <f t="shared" si="48"/>
        <v>0</v>
      </c>
      <c r="G57" s="51" t="str">
        <f t="shared" si="48"/>
        <v>flag</v>
      </c>
      <c r="H57" s="51">
        <f t="shared" si="48"/>
        <v>1</v>
      </c>
      <c r="I57" s="51">
        <f t="shared" si="48"/>
        <v>0</v>
      </c>
      <c r="J57" s="51">
        <f>J$41</f>
        <v>0</v>
      </c>
      <c r="K57" s="51">
        <f t="shared" ref="K57:S57" si="49">K$41</f>
        <v>0</v>
      </c>
      <c r="L57" s="51">
        <f t="shared" si="49"/>
        <v>0</v>
      </c>
      <c r="M57" s="51">
        <f t="shared" si="49"/>
        <v>0</v>
      </c>
      <c r="N57" s="51">
        <f t="shared" si="49"/>
        <v>0</v>
      </c>
      <c r="O57" s="51">
        <f t="shared" si="49"/>
        <v>0</v>
      </c>
      <c r="P57" s="51">
        <f t="shared" si="49"/>
        <v>0</v>
      </c>
      <c r="Q57" s="51">
        <f t="shared" si="49"/>
        <v>0</v>
      </c>
      <c r="R57" s="51">
        <f t="shared" si="49"/>
        <v>1</v>
      </c>
      <c r="S57" s="51">
        <f t="shared" si="49"/>
        <v>0</v>
      </c>
    </row>
    <row r="58" spans="1:25" s="34" customFormat="1" ht="13.2" outlineLevel="1">
      <c r="A58" s="163"/>
      <c r="B58" s="160"/>
      <c r="C58" s="161"/>
      <c r="D58" s="164"/>
      <c r="E58" s="7" t="s">
        <v>159</v>
      </c>
      <c r="G58" s="34" t="s">
        <v>141</v>
      </c>
      <c r="H58" s="34">
        <f xml:space="preserve"> SUM(M58:CA58)</f>
        <v>1</v>
      </c>
      <c r="J58" s="34">
        <f xml:space="preserve"> I$57</f>
        <v>0</v>
      </c>
      <c r="K58" s="34">
        <f t="shared" ref="K58:S58" si="50" xml:space="preserve"> J$57</f>
        <v>0</v>
      </c>
      <c r="L58" s="34">
        <f t="shared" si="50"/>
        <v>0</v>
      </c>
      <c r="M58" s="34">
        <f t="shared" si="50"/>
        <v>0</v>
      </c>
      <c r="N58" s="34">
        <f t="shared" si="50"/>
        <v>0</v>
      </c>
      <c r="O58" s="34">
        <f t="shared" si="50"/>
        <v>0</v>
      </c>
      <c r="P58" s="34">
        <f t="shared" si="50"/>
        <v>0</v>
      </c>
      <c r="Q58" s="34">
        <f t="shared" si="50"/>
        <v>0</v>
      </c>
      <c r="R58" s="34">
        <f t="shared" si="50"/>
        <v>0</v>
      </c>
      <c r="S58" s="34">
        <f t="shared" si="50"/>
        <v>1</v>
      </c>
    </row>
    <row r="59" spans="1:25" s="34" customFormat="1" ht="13.2" outlineLevel="1">
      <c r="A59" s="163"/>
      <c r="B59" s="160"/>
      <c r="C59" s="161"/>
      <c r="D59" s="164"/>
      <c r="E59" s="7"/>
    </row>
    <row r="60" spans="1:25" s="34" customFormat="1" ht="13.2" outlineLevel="1">
      <c r="A60" s="163"/>
      <c r="B60" s="160"/>
      <c r="C60" s="161"/>
      <c r="D60" s="164"/>
      <c r="E60" s="7" t="str">
        <f t="shared" ref="E60:I60" si="51" xml:space="preserve"> E$58</f>
        <v>1st Post Last Forecast Period Flag</v>
      </c>
      <c r="F60" s="34">
        <f t="shared" si="51"/>
        <v>0</v>
      </c>
      <c r="G60" s="34" t="str">
        <f t="shared" si="51"/>
        <v>flag</v>
      </c>
      <c r="H60" s="34">
        <f t="shared" si="51"/>
        <v>1</v>
      </c>
      <c r="I60" s="34">
        <f t="shared" si="51"/>
        <v>0</v>
      </c>
      <c r="J60" s="34">
        <f>J$58</f>
        <v>0</v>
      </c>
      <c r="K60" s="34">
        <f t="shared" ref="K60:S60" si="52">K$58</f>
        <v>0</v>
      </c>
      <c r="L60" s="34">
        <f t="shared" si="52"/>
        <v>0</v>
      </c>
      <c r="M60" s="34">
        <f t="shared" si="52"/>
        <v>0</v>
      </c>
      <c r="N60" s="34">
        <f t="shared" si="52"/>
        <v>0</v>
      </c>
      <c r="O60" s="34">
        <f t="shared" si="52"/>
        <v>0</v>
      </c>
      <c r="P60" s="34">
        <f t="shared" si="52"/>
        <v>0</v>
      </c>
      <c r="Q60" s="34">
        <f t="shared" si="52"/>
        <v>0</v>
      </c>
      <c r="R60" s="34">
        <f t="shared" si="52"/>
        <v>0</v>
      </c>
      <c r="S60" s="34">
        <f t="shared" si="52"/>
        <v>1</v>
      </c>
    </row>
    <row r="61" spans="1:25" s="34" customFormat="1" ht="13.2" outlineLevel="1">
      <c r="A61" s="163"/>
      <c r="B61" s="160"/>
      <c r="C61" s="161"/>
      <c r="D61" s="164"/>
      <c r="E61" s="7" t="s">
        <v>160</v>
      </c>
      <c r="G61" s="34" t="s">
        <v>141</v>
      </c>
      <c r="H61" s="34">
        <f xml:space="preserve"> SUM(M61:CA61)</f>
        <v>1</v>
      </c>
      <c r="J61" s="34">
        <f xml:space="preserve"> I61 + J60</f>
        <v>0</v>
      </c>
      <c r="K61" s="34">
        <f t="shared" ref="K61:S61" si="53" xml:space="preserve"> J61 + K60</f>
        <v>0</v>
      </c>
      <c r="L61" s="34">
        <f t="shared" si="53"/>
        <v>0</v>
      </c>
      <c r="M61" s="34">
        <f t="shared" si="53"/>
        <v>0</v>
      </c>
      <c r="N61" s="34">
        <f t="shared" si="53"/>
        <v>0</v>
      </c>
      <c r="O61" s="34">
        <f t="shared" si="53"/>
        <v>0</v>
      </c>
      <c r="P61" s="34">
        <f t="shared" si="53"/>
        <v>0</v>
      </c>
      <c r="Q61" s="34">
        <f t="shared" si="53"/>
        <v>0</v>
      </c>
      <c r="R61" s="34">
        <f t="shared" si="53"/>
        <v>0</v>
      </c>
      <c r="S61" s="34">
        <f t="shared" si="53"/>
        <v>1</v>
      </c>
    </row>
    <row r="62" spans="1:25" s="34" customFormat="1" ht="13.2" outlineLevel="1">
      <c r="A62" s="163"/>
      <c r="B62" s="160"/>
      <c r="C62" s="161"/>
      <c r="D62" s="164"/>
      <c r="E62" s="7" t="s">
        <v>161</v>
      </c>
      <c r="F62" s="34">
        <f xml:space="preserve"> SUM(J61:CA61)</f>
        <v>1</v>
      </c>
      <c r="G62" s="34" t="s">
        <v>150</v>
      </c>
    </row>
    <row r="63" spans="1:25" s="4" customFormat="1" ht="13.2">
      <c r="A63" s="159"/>
      <c r="B63" s="160"/>
      <c r="C63" s="161"/>
      <c r="D63" s="162"/>
      <c r="E63" s="6"/>
      <c r="I63" s="34"/>
      <c r="J63" s="34"/>
      <c r="K63" s="34"/>
    </row>
    <row r="64" spans="1:25" s="3" customFormat="1" ht="13.2">
      <c r="A64" s="35" t="s">
        <v>162</v>
      </c>
      <c r="B64" s="35"/>
      <c r="C64" s="35"/>
      <c r="D64" s="35"/>
      <c r="E64" s="35"/>
      <c r="F64" s="35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s="4" customFormat="1" ht="13.2">
      <c r="A65" s="159"/>
      <c r="B65" s="160"/>
      <c r="C65" s="161"/>
      <c r="D65" s="162"/>
      <c r="E65" s="6"/>
      <c r="I65" s="34"/>
      <c r="J65" s="34"/>
      <c r="K65" s="34"/>
    </row>
    <row r="66" spans="1:25" s="4" customFormat="1" ht="13.2" outlineLevel="1">
      <c r="A66" s="159"/>
      <c r="B66" s="160"/>
      <c r="C66" s="161"/>
      <c r="D66" s="162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3.2" outlineLevel="1">
      <c r="A67" s="159"/>
      <c r="B67" s="160"/>
      <c r="C67" s="161"/>
      <c r="D67" s="162" t="s">
        <v>163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3.2" outlineLevel="1">
      <c r="A68" s="159"/>
      <c r="B68" s="160"/>
      <c r="C68" s="161"/>
      <c r="D68" s="162" t="s">
        <v>163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3.2" outlineLevel="1">
      <c r="A69" s="159"/>
      <c r="B69" s="160"/>
      <c r="C69" s="161"/>
      <c r="D69" s="162" t="s">
        <v>163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34" customFormat="1" ht="13.2" outlineLevel="1">
      <c r="A70" s="163"/>
      <c r="B70" s="160"/>
      <c r="C70" s="161"/>
      <c r="D70" s="164"/>
      <c r="E70" s="7" t="s">
        <v>164</v>
      </c>
      <c r="F70" s="250">
        <f xml:space="preserve"> IF(F66 - SUM(F67:F69) &lt;&gt; 0, 1, 0)</f>
        <v>0</v>
      </c>
      <c r="G70" s="34" t="s">
        <v>165</v>
      </c>
    </row>
    <row r="71" spans="1:25" s="24" customFormat="1" ht="13.2">
      <c r="F71" s="26"/>
      <c r="I71" s="26"/>
      <c r="J71" s="26"/>
      <c r="K71" s="26"/>
    </row>
    <row r="72" spans="1:25" s="3" customFormat="1" ht="13.2">
      <c r="A72" s="35" t="s">
        <v>166</v>
      </c>
      <c r="B72" s="35"/>
      <c r="C72" s="35"/>
      <c r="D72" s="35"/>
      <c r="E72" s="35"/>
      <c r="F72" s="35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s="3" customFormat="1" ht="13.2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s="4" customFormat="1" ht="13.2">
      <c r="A74" s="159"/>
      <c r="B74" s="160"/>
      <c r="C74" s="161"/>
      <c r="D74" s="162"/>
      <c r="E74" s="6"/>
      <c r="I74" s="34"/>
      <c r="J74" s="34"/>
      <c r="K74" s="34"/>
    </row>
    <row r="75" spans="1:25" s="34" customFormat="1" ht="13.2" outlineLevel="1">
      <c r="A75" s="163"/>
      <c r="B75" s="160"/>
      <c r="C75" s="161"/>
      <c r="D75" s="164"/>
      <c r="E75" s="191" t="str">
        <f>InpCol!E$23</f>
        <v>First Modelling Column Financial Year Number</v>
      </c>
      <c r="F75" s="220">
        <f>InpCol!F$23</f>
        <v>2017</v>
      </c>
      <c r="G75" s="191" t="str">
        <f>InpCol!G$23</f>
        <v>year #</v>
      </c>
      <c r="H75" s="191">
        <f>InpCol!H$23</f>
        <v>0</v>
      </c>
      <c r="I75" s="191">
        <f>InpCol!I$23</f>
        <v>0</v>
      </c>
      <c r="J75" s="191">
        <f>InpCol!J$23</f>
        <v>0</v>
      </c>
      <c r="K75" s="191">
        <f>InpCol!K$23</f>
        <v>0</v>
      </c>
      <c r="L75" s="191">
        <f>InpCol!L$23</f>
        <v>0</v>
      </c>
      <c r="M75" s="191">
        <f>InpCol!M$23</f>
        <v>0</v>
      </c>
      <c r="N75" s="191">
        <f>InpCol!N$23</f>
        <v>0</v>
      </c>
      <c r="O75" s="191">
        <f>InpCol!O$23</f>
        <v>0</v>
      </c>
      <c r="P75" s="191">
        <f>InpCol!P$23</f>
        <v>0</v>
      </c>
      <c r="Q75" s="191">
        <f>InpCol!Q$23</f>
        <v>0</v>
      </c>
      <c r="R75" s="191">
        <f>InpCol!R$23</f>
        <v>0</v>
      </c>
      <c r="S75" s="191">
        <f>InpCol!S$23</f>
        <v>0</v>
      </c>
    </row>
    <row r="76" spans="1:25" s="34" customFormat="1" ht="13.2" outlineLevel="1">
      <c r="A76" s="163"/>
      <c r="B76" s="160"/>
      <c r="C76" s="161"/>
      <c r="D76" s="164"/>
      <c r="E76" s="191" t="str">
        <f>InpCol!E$24</f>
        <v>Financial Year End Month Number</v>
      </c>
      <c r="F76" s="221">
        <f>InpCol!F$24</f>
        <v>3</v>
      </c>
      <c r="G76" s="191" t="str">
        <f>InpCol!G$24</f>
        <v>month #</v>
      </c>
      <c r="H76" s="191">
        <f>InpCol!H$24</f>
        <v>0</v>
      </c>
      <c r="I76" s="191">
        <f>InpCol!I$24</f>
        <v>0</v>
      </c>
      <c r="J76" s="191">
        <f>InpCol!J$24</f>
        <v>0</v>
      </c>
      <c r="K76" s="191">
        <f>InpCol!K$24</f>
        <v>0</v>
      </c>
      <c r="L76" s="191">
        <f>InpCol!L$24</f>
        <v>0</v>
      </c>
      <c r="M76" s="191">
        <f>InpCol!M$24</f>
        <v>0</v>
      </c>
      <c r="N76" s="191">
        <f>InpCol!N$24</f>
        <v>0</v>
      </c>
      <c r="O76" s="191">
        <f>InpCol!O$24</f>
        <v>0</v>
      </c>
      <c r="P76" s="191">
        <f>InpCol!P$24</f>
        <v>0</v>
      </c>
      <c r="Q76" s="191">
        <f>InpCol!Q$24</f>
        <v>0</v>
      </c>
      <c r="R76" s="191">
        <f>InpCol!R$24</f>
        <v>0</v>
      </c>
      <c r="S76" s="191">
        <f>InpCol!S$24</f>
        <v>0</v>
      </c>
    </row>
    <row r="77" spans="1:25" s="202" customFormat="1" ht="13.2" outlineLevel="1">
      <c r="A77" s="222"/>
      <c r="B77" s="204"/>
      <c r="C77" s="205"/>
      <c r="D77" s="201"/>
      <c r="E77" s="6" t="str">
        <f t="shared" ref="E77:S77" si="58" xml:space="preserve"> E$23</f>
        <v>Model Period END</v>
      </c>
      <c r="F77" s="202">
        <f t="shared" si="58"/>
        <v>0</v>
      </c>
      <c r="G77" s="202" t="str">
        <f t="shared" si="58"/>
        <v>date</v>
      </c>
      <c r="H77" s="202">
        <f t="shared" si="58"/>
        <v>0</v>
      </c>
      <c r="I77" s="202">
        <f t="shared" si="58"/>
        <v>0</v>
      </c>
      <c r="J77" s="202">
        <f t="shared" si="58"/>
        <v>42825</v>
      </c>
      <c r="K77" s="202">
        <f t="shared" si="58"/>
        <v>43190</v>
      </c>
      <c r="L77" s="202">
        <f t="shared" si="58"/>
        <v>43555</v>
      </c>
      <c r="M77" s="202">
        <f t="shared" si="58"/>
        <v>43921</v>
      </c>
      <c r="N77" s="202">
        <f t="shared" si="58"/>
        <v>44286</v>
      </c>
      <c r="O77" s="202">
        <f t="shared" si="58"/>
        <v>44651</v>
      </c>
      <c r="P77" s="202">
        <f t="shared" si="58"/>
        <v>45016</v>
      </c>
      <c r="Q77" s="202">
        <f t="shared" si="58"/>
        <v>45382</v>
      </c>
      <c r="R77" s="202">
        <f t="shared" si="58"/>
        <v>45747</v>
      </c>
      <c r="S77" s="202">
        <f t="shared" si="58"/>
        <v>46112</v>
      </c>
    </row>
    <row r="78" spans="1:25" s="34" customFormat="1" ht="13.2" outlineLevel="1">
      <c r="A78" s="159"/>
      <c r="B78" s="160"/>
      <c r="C78" s="161"/>
      <c r="D78" s="162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08" customFormat="1" ht="13.2" outlineLevel="1">
      <c r="A79" s="223"/>
      <c r="B79" s="224"/>
      <c r="C79" s="225"/>
      <c r="D79" s="226"/>
      <c r="E79" s="207" t="s">
        <v>167</v>
      </c>
      <c r="G79" s="208" t="s">
        <v>168</v>
      </c>
      <c r="J79" s="227">
        <f xml:space="preserve"> IF(J78 = 1, $F75, IF(J77 &gt; (DATE(I79, $F76 + 1, 1) - 1), I79 + 1, I79))</f>
        <v>2017</v>
      </c>
      <c r="K79" s="227">
        <f t="shared" ref="K79:S79" si="60" xml:space="preserve"> IF(K78 = 1, $F75, IF(K77 &gt; (DATE(J79, $F76 + 1, 1) - 1), J79 + 1, J79))</f>
        <v>2018</v>
      </c>
      <c r="L79" s="227">
        <f t="shared" si="60"/>
        <v>2019</v>
      </c>
      <c r="M79" s="227">
        <f t="shared" si="60"/>
        <v>2020</v>
      </c>
      <c r="N79" s="227">
        <f t="shared" si="60"/>
        <v>2021</v>
      </c>
      <c r="O79" s="227">
        <f t="shared" si="60"/>
        <v>2022</v>
      </c>
      <c r="P79" s="227">
        <f t="shared" si="60"/>
        <v>2023</v>
      </c>
      <c r="Q79" s="227">
        <f t="shared" si="60"/>
        <v>2024</v>
      </c>
      <c r="R79" s="227">
        <f t="shared" si="60"/>
        <v>2025</v>
      </c>
      <c r="S79" s="227">
        <f t="shared" si="60"/>
        <v>2026</v>
      </c>
      <c r="T79" s="227"/>
      <c r="U79" s="227"/>
      <c r="V79" s="227"/>
      <c r="W79" s="227"/>
      <c r="X79" s="227"/>
    </row>
    <row r="80" spans="1:25" s="4" customFormat="1" ht="13.2" outlineLevel="1">
      <c r="A80" s="159"/>
      <c r="B80" s="160"/>
      <c r="C80" s="161"/>
      <c r="D80" s="162"/>
      <c r="E80" s="6"/>
      <c r="I80" s="34"/>
      <c r="J80" s="34"/>
      <c r="K80" s="34"/>
    </row>
    <row r="81" spans="1:11" s="229" customFormat="1" ht="13.2">
      <c r="A81" s="228" t="s">
        <v>123</v>
      </c>
    </row>
    <row r="82" spans="1:11" s="24" customFormat="1" ht="13.2">
      <c r="I82" s="26"/>
      <c r="J82" s="26"/>
      <c r="K82" s="26"/>
    </row>
    <row r="83" spans="1:11" s="24" customFormat="1" ht="13.2">
      <c r="I83" s="26"/>
      <c r="J83" s="26"/>
      <c r="K83" s="26"/>
    </row>
    <row r="84" spans="1:11" s="24" customFormat="1" ht="13.2">
      <c r="I84" s="26"/>
      <c r="J84" s="26"/>
      <c r="K84" s="26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F70">
    <cfRule type="cellIs" dxfId="10" priority="1" stopIfTrue="1" operator="notEqual">
      <formula>0</formula>
    </cfRule>
    <cfRule type="cellIs" dxfId="9" priority="2" stopIfTrue="1" operator="equal">
      <formula>""</formula>
    </cfRule>
  </conditionalFormatting>
  <conditionalFormatting sqref="J4:M4">
    <cfRule type="cellIs" dxfId="8" priority="3" operator="equal">
      <formula>"Post-Fcst"</formula>
    </cfRule>
    <cfRule type="cellIs" dxfId="7" priority="4" operator="equal">
      <formula>"Forecast"</formula>
    </cfRule>
    <cfRule type="cellIs" dxfId="6" priority="5" operator="equal">
      <formula>"Pre Fcst"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F24" sqref="F24"/>
    </sheetView>
  </sheetViews>
  <sheetFormatPr defaultColWidth="0" defaultRowHeight="12.75" customHeight="1" zeroHeight="1"/>
  <cols>
    <col min="1" max="4" width="1.097656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59765625" style="49" customWidth="1"/>
    <col min="9" max="9" width="2.59765625" style="24" customWidth="1"/>
    <col min="10" max="10" width="11.09765625" style="24" customWidth="1"/>
    <col min="11" max="11" width="11.3984375" style="24" customWidth="1"/>
    <col min="12" max="13" width="10.8984375" style="24" bestFit="1" customWidth="1"/>
    <col min="14" max="15" width="12.5" style="24" bestFit="1" customWidth="1"/>
    <col min="16" max="16" width="12.09765625" style="24" bestFit="1" customWidth="1"/>
    <col min="17" max="18" width="12.5" style="26" bestFit="1" customWidth="1"/>
    <col min="19" max="19" width="13.3984375" style="26" customWidth="1"/>
    <col min="20" max="16383" width="6.09765625" style="26" hidden="1"/>
    <col min="16384" max="16384" width="4.8984375" style="26" hidden="1"/>
  </cols>
  <sheetData>
    <row r="1" spans="1:25" s="13" customFormat="1" ht="28.2">
      <c r="A1" s="230" t="str">
        <f ca="1" xml:space="preserve"> RIGHT(CELL("filename", A1), LEN(CELL("filename", A1)) - SEARCH("]", CELL("filename", A1)))</f>
        <v>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3.8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3.8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3.8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3.8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3.8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6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3.8">
      <c r="A7"/>
      <c r="B7"/>
      <c r="C7"/>
      <c r="D7"/>
      <c r="F7" s="11"/>
      <c r="G7" s="11"/>
      <c r="H7" s="56"/>
    </row>
    <row r="8" spans="1:25" s="3" customFormat="1" ht="13.8">
      <c r="A8" s="37" t="s">
        <v>125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3.8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3.8">
      <c r="A10" s="40"/>
      <c r="B10" s="40"/>
      <c r="C10" s="40"/>
      <c r="D10" s="40"/>
      <c r="E10" s="46" t="str">
        <f xml:space="preserve"> InpRows!E$10</f>
        <v>Forecast number of new properties connected to water services (FC)</v>
      </c>
      <c r="F10" s="46">
        <f xml:space="preserve"> InpRows!F$10</f>
        <v>0</v>
      </c>
      <c r="G10" s="46" t="str">
        <f xml:space="preserve"> InpRows!G$10</f>
        <v>Number</v>
      </c>
      <c r="H10" s="258">
        <f xml:space="preserve"> InpRows!H$10</f>
        <v>20333</v>
      </c>
      <c r="I10" s="46">
        <f xml:space="preserve"> InpRows!I$10</f>
        <v>0</v>
      </c>
      <c r="J10" s="46">
        <f xml:space="preserve"> InpRows!J$10</f>
        <v>0</v>
      </c>
      <c r="K10" s="46">
        <f xml:space="preserve"> InpRows!K$10</f>
        <v>0</v>
      </c>
      <c r="L10" s="46">
        <f xml:space="preserve"> InpRows!L$10</f>
        <v>0</v>
      </c>
      <c r="M10" s="46">
        <f xml:space="preserve"> InpRows!M$10</f>
        <v>0</v>
      </c>
      <c r="N10" s="258">
        <f xml:space="preserve"> InpRows!N$10</f>
        <v>3684</v>
      </c>
      <c r="O10" s="258">
        <f xml:space="preserve"> InpRows!O$10</f>
        <v>3435</v>
      </c>
      <c r="P10" s="258">
        <f xml:space="preserve"> InpRows!P$10</f>
        <v>4536</v>
      </c>
      <c r="Q10" s="258">
        <f xml:space="preserve"> InpRows!Q$10</f>
        <v>4330</v>
      </c>
      <c r="R10" s="258">
        <f xml:space="preserve"> InpRows!R$10</f>
        <v>4348</v>
      </c>
      <c r="S10" s="46">
        <f xml:space="preserve"> InpRows!S$10</f>
        <v>0</v>
      </c>
    </row>
    <row r="11" spans="1:25" s="41" customFormat="1" ht="13.8">
      <c r="A11" s="40"/>
      <c r="B11" s="40"/>
      <c r="C11" s="40"/>
      <c r="D11" s="40"/>
      <c r="E11" s="46" t="str">
        <f xml:space="preserve"> InpRows!E$12</f>
        <v>Actual number of new properties connected to water services (AC)</v>
      </c>
      <c r="F11" s="46">
        <f xml:space="preserve"> InpRows!F$12</f>
        <v>0</v>
      </c>
      <c r="G11" s="46" t="str">
        <f xml:space="preserve"> InpRows!G$12</f>
        <v>Number</v>
      </c>
      <c r="H11" s="261">
        <f xml:space="preserve"> InpRows!H$12</f>
        <v>27031.565013132167</v>
      </c>
      <c r="I11" s="261">
        <f xml:space="preserve"> InpRows!I$12</f>
        <v>0</v>
      </c>
      <c r="J11" s="261">
        <f xml:space="preserve"> InpRows!J$12</f>
        <v>0</v>
      </c>
      <c r="K11" s="261">
        <f xml:space="preserve"> InpRows!K$12</f>
        <v>0</v>
      </c>
      <c r="L11" s="261">
        <f xml:space="preserve"> InpRows!L$12</f>
        <v>0</v>
      </c>
      <c r="M11" s="261">
        <f xml:space="preserve"> InpRows!M$12</f>
        <v>0</v>
      </c>
      <c r="N11" s="261">
        <f xml:space="preserve"> InpRows!N$12</f>
        <v>3762</v>
      </c>
      <c r="O11" s="261">
        <f xml:space="preserve"> InpRows!O$12</f>
        <v>4849</v>
      </c>
      <c r="P11" s="261">
        <f xml:space="preserve"> InpRows!P$12</f>
        <v>6047</v>
      </c>
      <c r="Q11" s="261">
        <f xml:space="preserve"> InpRows!Q$12</f>
        <v>6102.740362849926</v>
      </c>
      <c r="R11" s="261">
        <f xml:space="preserve"> InpRows!R$12</f>
        <v>6270.8246502822412</v>
      </c>
      <c r="S11" s="261">
        <f xml:space="preserve"> InpRows!S$12</f>
        <v>0</v>
      </c>
    </row>
    <row r="12" spans="1:25" s="53" customFormat="1" ht="13.8">
      <c r="A12" s="47"/>
      <c r="B12" s="47"/>
      <c r="C12" s="47"/>
      <c r="D12" s="47"/>
      <c r="E12" s="34" t="s">
        <v>169</v>
      </c>
      <c r="F12" s="34"/>
      <c r="G12" s="46" t="str">
        <f xml:space="preserve"> InpRows!G$12</f>
        <v>Number</v>
      </c>
      <c r="H12" s="52">
        <f xml:space="preserve"> SUM( J12:S12 )</f>
        <v>6698.5650131321672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78</v>
      </c>
      <c r="O12" s="265">
        <f t="shared" si="0"/>
        <v>1414</v>
      </c>
      <c r="P12" s="265">
        <f t="shared" si="0"/>
        <v>1511</v>
      </c>
      <c r="Q12" s="265">
        <f t="shared" si="0"/>
        <v>1772.740362849926</v>
      </c>
      <c r="R12" s="265">
        <f t="shared" si="0"/>
        <v>1922.8246502822412</v>
      </c>
      <c r="S12" s="265">
        <f t="shared" si="0"/>
        <v>0</v>
      </c>
    </row>
    <row r="13" spans="1:25" s="53" customFormat="1" ht="13.8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3.8">
      <c r="A14" s="40"/>
      <c r="B14" s="40"/>
      <c r="C14" s="40"/>
      <c r="D14" s="40"/>
      <c r="E14" s="46" t="str">
        <f xml:space="preserve"> InpRows!E$14</f>
        <v>Revenue per connection (Unit Rate) – water (2017-18 FYA CPIH deflated prices)</v>
      </c>
      <c r="F14" s="46">
        <f xml:space="preserve"> InpRows!F$14</f>
        <v>0</v>
      </c>
      <c r="G14" s="46" t="str">
        <f xml:space="preserve"> InpRows!G$14</f>
        <v>£/property</v>
      </c>
      <c r="H14" s="46">
        <f xml:space="preserve"> InpRows!H$14</f>
        <v>0</v>
      </c>
      <c r="I14" s="46">
        <f xml:space="preserve"> InpRows!I$14</f>
        <v>0</v>
      </c>
      <c r="J14" s="258">
        <f xml:space="preserve"> InpRows!J$14</f>
        <v>0</v>
      </c>
      <c r="K14" s="258">
        <f xml:space="preserve"> InpRows!K$14</f>
        <v>0</v>
      </c>
      <c r="L14" s="258">
        <f xml:space="preserve"> InpRows!L$14</f>
        <v>0</v>
      </c>
      <c r="M14" s="258">
        <f xml:space="preserve"> InpRows!M$14</f>
        <v>0</v>
      </c>
      <c r="N14" s="258">
        <f xml:space="preserve"> InpRows!N$14</f>
        <v>1384.7</v>
      </c>
      <c r="O14" s="258">
        <f xml:space="preserve"> InpRows!O$14</f>
        <v>1512.1</v>
      </c>
      <c r="P14" s="258">
        <f xml:space="preserve"> InpRows!P$14</f>
        <v>1595.8</v>
      </c>
      <c r="Q14" s="258">
        <f xml:space="preserve"> InpRows!Q$14</f>
        <v>1416.8</v>
      </c>
      <c r="R14" s="258">
        <f xml:space="preserve"> InpRows!R$14</f>
        <v>1423.2</v>
      </c>
      <c r="S14" s="258">
        <f xml:space="preserve"> InpRows!S$14</f>
        <v>0</v>
      </c>
    </row>
    <row r="15" spans="1:25" s="41" customFormat="1" ht="13.8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3.8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6698.5650131321672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78</v>
      </c>
      <c r="O16" s="262">
        <f t="shared" si="1"/>
        <v>1414</v>
      </c>
      <c r="P16" s="262">
        <f t="shared" si="1"/>
        <v>1511</v>
      </c>
      <c r="Q16" s="262">
        <f t="shared" si="1"/>
        <v>1772.740362849926</v>
      </c>
      <c r="R16" s="262">
        <f t="shared" si="1"/>
        <v>1922.8246502822412</v>
      </c>
      <c r="S16" s="262">
        <f t="shared" si="1"/>
        <v>0</v>
      </c>
    </row>
    <row r="17" spans="1:19" ht="13.2">
      <c r="A17" s="26"/>
      <c r="B17" s="26"/>
      <c r="C17" s="26"/>
      <c r="D17" s="26"/>
      <c r="E17" s="26" t="s">
        <v>170</v>
      </c>
      <c r="F17" s="26"/>
      <c r="G17" s="26" t="s">
        <v>83</v>
      </c>
      <c r="H17" s="263">
        <f>SUM(J17:XFD17)</f>
        <v>9.9055523883674592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0.10800660000000001</v>
      </c>
      <c r="O17" s="263">
        <f t="shared" si="2"/>
        <v>2.1381093999999998</v>
      </c>
      <c r="P17" s="263">
        <f t="shared" si="2"/>
        <v>2.4112537999999999</v>
      </c>
      <c r="Q17" s="263">
        <f t="shared" si="2"/>
        <v>2.5116185460857747</v>
      </c>
      <c r="R17" s="263">
        <f t="shared" si="2"/>
        <v>2.7365640422816857</v>
      </c>
      <c r="S17" s="263">
        <f t="shared" si="2"/>
        <v>0</v>
      </c>
    </row>
    <row r="18" spans="1:19" s="13" customFormat="1" ht="13.8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3.2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3.1099999999999999E-2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3.2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3.2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3.2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3.2">
      <c r="A23" s="262"/>
      <c r="B23" s="262"/>
      <c r="C23" s="262"/>
      <c r="D23" s="262"/>
      <c r="E23" s="262" t="str">
        <f xml:space="preserve"> E$17</f>
        <v>Developer services revenue adjustment factor (DSRA) - 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9.9055523883674592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0.10800660000000001</v>
      </c>
      <c r="O23" s="262">
        <f t="shared" si="3"/>
        <v>2.1381093999999998</v>
      </c>
      <c r="P23" s="262">
        <f t="shared" si="3"/>
        <v>2.4112537999999999</v>
      </c>
      <c r="Q23" s="262">
        <f t="shared" si="3"/>
        <v>2.5116185460857747</v>
      </c>
      <c r="R23" s="262">
        <f t="shared" si="3"/>
        <v>2.7365640422816857</v>
      </c>
      <c r="S23" s="262">
        <f t="shared" si="3"/>
        <v>0</v>
      </c>
    </row>
    <row r="24" spans="1:19" s="263" customFormat="1" ht="13.8" thickBot="1">
      <c r="A24" s="262"/>
      <c r="B24" s="262"/>
      <c r="C24" s="262"/>
      <c r="E24" s="270" t="s">
        <v>171</v>
      </c>
      <c r="F24" s="271"/>
      <c r="G24" s="271" t="s">
        <v>83</v>
      </c>
      <c r="H24" s="271">
        <f xml:space="preserve"> SUM( J24:S24 )</f>
        <v>10.355805732436682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t="shared" si="4"/>
        <v>0.12208250791508023</v>
      </c>
      <c r="O24" s="264">
        <f t="shared" si="4"/>
        <v>2.3438633242229767</v>
      </c>
      <c r="P24" s="264">
        <f t="shared" si="4"/>
        <v>2.5635659751478976</v>
      </c>
      <c r="Q24" s="264">
        <f t="shared" si="4"/>
        <v>2.589729882869042</v>
      </c>
      <c r="R24" s="264">
        <f t="shared" si="4"/>
        <v>2.7365640422816857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3.8">
      <c r="A26" s="39" t="s">
        <v>123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customFormat="1" ht="13.8" hidden="1"/>
    <row r="28" spans="1:19" customFormat="1" ht="13.8" hidden="1"/>
    <row r="29" spans="1:19" customFormat="1" ht="13.8" hidden="1"/>
    <row r="30" spans="1:19" customFormat="1" ht="13.8" hidden="1"/>
    <row r="31" spans="1:19" customFormat="1" ht="13.8" hidden="1"/>
    <row r="32" spans="1:19" customFormat="1" ht="13.8" hidden="1"/>
    <row r="33" customFormat="1" ht="13.8" hidden="1"/>
    <row r="34" customFormat="1" ht="13.8" hidden="1"/>
    <row r="35" customFormat="1" ht="13.8" hidden="1"/>
    <row r="36" customFormat="1" ht="13.8" hidden="1"/>
    <row r="37" customFormat="1" ht="13.8" hidden="1"/>
    <row r="38" customFormat="1" ht="13.8" hidden="1"/>
    <row r="39" customFormat="1" ht="12.75" hidden="1" customHeight="1"/>
    <row r="40" customFormat="1" ht="13.8" hidden="1"/>
    <row r="41" customFormat="1" ht="13.8" hidden="1"/>
    <row r="42" customFormat="1" ht="13.8" hidden="1"/>
    <row r="43" customFormat="1" ht="13.8" hidden="1"/>
    <row r="44" customFormat="1" ht="13.8" hidden="1"/>
    <row r="45" customFormat="1" ht="13.8" hidden="1"/>
    <row r="46" customFormat="1" ht="13.8" hidden="1"/>
    <row r="47" customFormat="1" ht="13.8" hidden="1"/>
    <row r="48" customFormat="1" ht="13.8" hidden="1"/>
    <row r="49" customFormat="1" ht="13.8" hidden="1"/>
    <row r="50" customFormat="1" ht="13.8" hidden="1"/>
    <row r="51" customFormat="1" ht="13.8" hidden="1"/>
    <row r="52" customFormat="1" ht="13.8" hidden="1"/>
    <row r="53" customFormat="1" ht="13.8" hidden="1"/>
    <row r="54" customFormat="1" ht="13.8" hidden="1"/>
    <row r="55" customFormat="1" ht="13.8" hidden="1"/>
    <row r="56" customFormat="1" ht="13.8" hidden="1"/>
    <row r="57" customFormat="1" ht="13.8" hidden="1"/>
    <row r="58" customFormat="1" ht="13.8" hidden="1"/>
    <row r="59" customFormat="1" ht="13.8" hidden="1"/>
    <row r="60" customFormat="1" ht="13.8" hidden="1"/>
    <row r="61" customFormat="1" ht="13.8" hidden="1"/>
    <row r="62" customFormat="1" ht="13.8" hidden="1"/>
    <row r="63" customFormat="1" ht="13.8" hidden="1"/>
    <row r="64" customFormat="1" ht="13.8" hidden="1"/>
    <row r="65" customFormat="1" ht="13.8" hidden="1"/>
    <row r="66" customFormat="1" ht="13.8" hidden="1"/>
    <row r="67" customFormat="1" ht="13.8" hidden="1"/>
    <row r="68" customFormat="1" ht="13.8" hidden="1"/>
    <row r="69" customFormat="1" ht="13.8" hidden="1"/>
    <row r="70" customFormat="1" ht="13.8" hidden="1"/>
    <row r="71" customFormat="1" ht="13.8" hidden="1"/>
    <row r="72" customFormat="1" ht="13.8" hidden="1"/>
    <row r="73" customFormat="1" ht="13.8" hidden="1"/>
    <row r="74" customFormat="1" ht="13.8" hidden="1"/>
    <row r="75" customFormat="1" ht="13.8" hidden="1"/>
    <row r="76" customFormat="1" ht="13.8" hidden="1"/>
    <row r="77" customFormat="1" ht="13.8" hidden="1"/>
    <row r="78" customFormat="1" ht="13.8" hidden="1"/>
    <row r="79" customFormat="1" ht="13.8" hidden="1"/>
    <row r="80" customFormat="1" ht="13.8" hidden="1"/>
    <row r="81" customFormat="1" ht="13.8" hidden="1"/>
    <row r="82" customFormat="1" ht="13.8" hidden="1"/>
    <row r="83" customFormat="1" ht="13.8" hidden="1"/>
    <row r="84" customFormat="1" ht="13.8" hidden="1"/>
    <row r="85" customFormat="1" ht="13.8" hidden="1"/>
    <row r="86" customFormat="1" ht="13.8" hidden="1"/>
    <row r="87" customFormat="1" ht="13.8" hidden="1"/>
    <row r="88" customFormat="1" ht="13.8" hidden="1"/>
    <row r="89" customFormat="1" ht="13.8" hidden="1"/>
    <row r="90" customFormat="1" ht="13.8" hidden="1"/>
    <row r="91" customFormat="1" ht="13.8" hidden="1"/>
    <row r="92" customFormat="1" ht="13.8" hidden="1"/>
    <row r="93" customFormat="1" ht="13.8" hidden="1"/>
    <row r="94" customFormat="1" ht="13.8" hidden="1"/>
    <row r="95" customFormat="1" ht="13.8" hidden="1"/>
    <row r="96" customFormat="1" ht="13.8" hidden="1"/>
    <row r="97" customFormat="1" ht="13.8" hidden="1"/>
    <row r="98" customFormat="1" ht="13.8" hidden="1"/>
    <row r="99" customFormat="1" ht="13.8" hidden="1"/>
    <row r="100" customFormat="1" ht="13.8" hidden="1"/>
    <row r="101" customFormat="1" ht="13.8" hidden="1"/>
    <row r="102" customFormat="1" ht="13.8" hidden="1"/>
    <row r="103" customFormat="1" ht="13.8" hidden="1"/>
    <row r="104" customFormat="1" ht="13.8" hidden="1"/>
    <row r="105" customFormat="1" ht="13.8" hidden="1"/>
    <row r="106" customFormat="1" ht="13.8" hidden="1"/>
    <row r="107" customFormat="1" ht="13.8" hidden="1"/>
    <row r="108" customFormat="1" ht="13.8" hidden="1"/>
    <row r="109" customFormat="1" ht="13.8" hidden="1"/>
    <row r="110" customFormat="1" ht="13.8" hidden="1"/>
    <row r="111" customFormat="1" ht="13.8" hidden="1"/>
    <row r="112" customFormat="1" ht="13.8" hidden="1"/>
    <row r="113" customFormat="1" ht="13.8" hidden="1"/>
    <row r="114" customFormat="1" ht="13.8" hidden="1"/>
    <row r="115" customFormat="1" ht="13.8" hidden="1"/>
    <row r="116" customFormat="1" ht="13.8" hidden="1"/>
    <row r="117" customFormat="1" ht="13.8" hidden="1"/>
    <row r="118" customFormat="1" ht="13.8" hidden="1"/>
    <row r="119" customFormat="1" ht="13.8" hidden="1"/>
    <row r="120" customFormat="1" ht="13.8" hidden="1"/>
    <row r="121" customFormat="1" ht="13.8" hidden="1"/>
    <row r="122" customFormat="1" ht="13.8" hidden="1"/>
    <row r="123" customFormat="1" ht="13.8" hidden="1"/>
    <row r="124" customFormat="1" ht="13.8" hidden="1"/>
    <row r="125" customFormat="1" ht="13.8" hidden="1"/>
    <row r="126" customFormat="1" ht="13.8" hidden="1"/>
    <row r="127" customFormat="1" ht="13.8" hidden="1"/>
    <row r="128" customFormat="1" ht="13.8" hidden="1"/>
    <row r="129" customFormat="1" ht="13.8" hidden="1"/>
    <row r="130" customFormat="1" ht="13.8" hidden="1"/>
    <row r="131" customFormat="1" ht="13.8" hidden="1"/>
    <row r="132" customFormat="1" ht="13.8" hidden="1"/>
    <row r="133" customFormat="1" ht="13.8" hidden="1"/>
    <row r="134" customFormat="1" ht="13.8" hidden="1"/>
    <row r="135" customFormat="1" ht="13.8" hidden="1"/>
    <row r="136" customFormat="1" ht="13.8" hidden="1"/>
    <row r="137" customFormat="1" ht="13.8" hidden="1"/>
    <row r="138" customFormat="1" ht="13.8" hidden="1"/>
    <row r="139" customFormat="1" ht="13.8" hidden="1"/>
    <row r="140" customFormat="1" ht="13.8" hidden="1"/>
    <row r="141" customFormat="1" ht="13.8" hidden="1"/>
    <row r="142" customFormat="1" ht="13.8" hidden="1"/>
    <row r="143" customFormat="1" ht="13.8" hidden="1"/>
    <row r="144" customFormat="1" ht="13.8" hidden="1"/>
    <row r="145" customFormat="1" ht="13.8" hidden="1"/>
    <row r="146" customFormat="1" ht="13.8" hidden="1"/>
    <row r="147" customFormat="1" ht="13.8" hidden="1"/>
    <row r="148" customFormat="1" ht="13.8" hidden="1"/>
    <row r="149" customFormat="1" ht="13.8" hidden="1"/>
    <row r="150" customFormat="1" ht="13.8" hidden="1"/>
    <row r="151" customFormat="1" ht="13.8" hidden="1"/>
    <row r="152" customFormat="1" ht="13.8" hidden="1"/>
    <row r="153" customFormat="1" ht="13.8" hidden="1"/>
    <row r="154" customFormat="1" ht="13.8" hidden="1"/>
    <row r="155" customFormat="1" ht="13.8" hidden="1"/>
    <row r="156" customFormat="1" ht="13.8" hidden="1"/>
    <row r="157" customFormat="1" ht="13.8" hidden="1"/>
    <row r="158" customFormat="1" ht="13.8" hidden="1"/>
    <row r="159" customFormat="1" ht="13.8" hidden="1"/>
    <row r="160" customFormat="1" ht="13.8" hidden="1"/>
    <row r="161" customFormat="1" ht="13.8" hidden="1"/>
    <row r="162" customFormat="1" ht="13.8" hidden="1"/>
    <row r="163" customFormat="1" ht="13.8" hidden="1"/>
    <row r="164" customFormat="1" ht="13.8" hidden="1"/>
    <row r="165" customFormat="1" ht="13.8" hidden="1"/>
    <row r="166" customFormat="1" ht="13.8" hidden="1"/>
    <row r="167" customFormat="1" ht="13.8" hidden="1"/>
    <row r="168" customFormat="1" ht="13.8" hidden="1"/>
    <row r="169" customFormat="1" ht="13.8" hidden="1"/>
    <row r="170" customFormat="1" ht="13.8" hidden="1"/>
    <row r="171" customFormat="1" ht="13.8" hidden="1"/>
    <row r="172" customFormat="1" ht="13.8" hidden="1"/>
    <row r="173" customFormat="1" ht="13.8" hidden="1"/>
    <row r="174" customFormat="1" ht="13.8" hidden="1"/>
    <row r="175" customFormat="1" ht="13.8" hidden="1"/>
    <row r="176" customFormat="1" ht="13.8" hidden="1"/>
    <row r="177" customFormat="1" ht="13.8" hidden="1"/>
    <row r="178" customFormat="1" ht="13.8" hidden="1"/>
    <row r="179" customFormat="1" ht="13.8" hidden="1"/>
    <row r="180" customFormat="1" ht="13.8" hidden="1"/>
    <row r="181" customFormat="1" ht="13.8" hidden="1"/>
    <row r="182" customFormat="1" ht="13.8" hidden="1"/>
    <row r="183" customFormat="1" ht="13.8" hidden="1"/>
    <row r="184" customFormat="1" ht="13.8" hidden="1"/>
    <row r="185" customFormat="1" ht="13.8" hidden="1"/>
    <row r="186" customFormat="1" ht="13.8" hidden="1"/>
    <row r="187" customFormat="1" ht="13.8" hidden="1"/>
    <row r="188" customFormat="1" ht="13.8" hidden="1"/>
    <row r="189" customFormat="1" ht="13.8" hidden="1"/>
    <row r="190" customFormat="1" ht="13.8" hidden="1"/>
    <row r="191" customFormat="1" ht="13.8" hidden="1"/>
    <row r="192" customFormat="1" ht="13.8" hidden="1"/>
    <row r="193" customFormat="1" ht="13.8" hidden="1"/>
    <row r="194" customFormat="1" ht="13.8" hidden="1"/>
    <row r="195" customFormat="1" ht="13.8" hidden="1"/>
    <row r="196" customFormat="1" ht="13.8" hidden="1"/>
    <row r="197" customFormat="1" ht="13.8" hidden="1"/>
    <row r="198" customFormat="1" ht="13.8" hidden="1"/>
    <row r="199" customFormat="1" ht="13.8" hidden="1"/>
    <row r="200" customFormat="1" ht="13.8" hidden="1"/>
    <row r="201" customFormat="1" ht="13.8" hidden="1"/>
    <row r="202" customFormat="1" ht="13.8" hidden="1"/>
    <row r="203" customFormat="1" ht="13.8" hidden="1"/>
    <row r="204" customFormat="1" ht="13.8" hidden="1"/>
    <row r="205" customFormat="1" ht="13.8" hidden="1"/>
    <row r="206" customFormat="1" ht="13.8" hidden="1"/>
    <row r="207" customFormat="1" ht="13.8" hidden="1"/>
    <row r="208" customFormat="1" ht="13.8" hidden="1"/>
    <row r="209" customFormat="1" ht="13.8" hidden="1"/>
    <row r="210" customFormat="1" ht="13.8" hidden="1"/>
    <row r="211" customFormat="1" ht="13.8" hidden="1"/>
    <row r="212" customFormat="1" ht="13.8" hidden="1"/>
    <row r="213" customFormat="1" ht="13.8" hidden="1"/>
    <row r="214" customFormat="1" ht="13.8" hidden="1"/>
    <row r="215" customFormat="1" ht="13.8" hidden="1"/>
    <row r="216" customFormat="1" ht="13.8" hidden="1"/>
    <row r="217" customFormat="1" ht="13.8" hidden="1"/>
    <row r="218" customFormat="1" ht="13.8" hidden="1"/>
    <row r="219" customFormat="1" ht="13.8" hidden="1"/>
    <row r="220" customFormat="1" ht="13.8" hidden="1"/>
    <row r="221" customFormat="1" ht="13.8" hidden="1"/>
    <row r="222" customFormat="1" ht="13.8" hidden="1"/>
    <row r="223" customFormat="1" ht="13.8" hidden="1"/>
    <row r="224" customFormat="1" ht="13.8" hidden="1"/>
    <row r="225" customFormat="1" ht="13.8" hidden="1"/>
    <row r="226" customFormat="1" ht="13.8" hidden="1"/>
    <row r="227" customFormat="1" ht="13.8" hidden="1"/>
    <row r="228" customFormat="1" ht="13.8" hidden="1"/>
    <row r="229" customFormat="1" ht="13.8" hidden="1"/>
    <row r="230" customFormat="1" ht="13.8" hidden="1"/>
    <row r="231" customFormat="1" ht="13.8" hidden="1"/>
    <row r="232" customFormat="1" ht="13.8" hidden="1"/>
    <row r="233" customFormat="1" ht="13.8" hidden="1"/>
    <row r="234" customFormat="1" ht="13.8" hidden="1"/>
    <row r="235" customFormat="1" ht="13.8" hidden="1"/>
    <row r="236" customFormat="1" ht="13.8" hidden="1"/>
    <row r="237" customFormat="1" ht="13.8" hidden="1"/>
    <row r="238" customFormat="1" ht="13.8" hidden="1"/>
    <row r="239" customFormat="1" ht="13.8" hidden="1"/>
    <row r="240" customFormat="1" ht="13.8" hidden="1"/>
    <row r="241" customFormat="1" ht="13.8" hidden="1"/>
    <row r="242" customFormat="1" ht="13.8" hidden="1"/>
    <row r="243" customFormat="1" ht="13.8" hidden="1"/>
    <row r="244" customFormat="1" ht="13.8" hidden="1"/>
    <row r="245" customFormat="1" ht="13.8" hidden="1"/>
    <row r="246" customFormat="1" ht="13.8" hidden="1"/>
    <row r="247" customFormat="1" ht="13.8" hidden="1"/>
    <row r="248" customFormat="1" ht="13.8" hidden="1"/>
    <row r="249" customFormat="1" ht="13.8" hidden="1"/>
    <row r="250" customFormat="1" ht="13.8" hidden="1"/>
    <row r="251" customFormat="1" ht="13.8" hidden="1"/>
    <row r="252" customFormat="1" ht="13.8" hidden="1"/>
    <row r="253" customFormat="1" ht="13.8" hidden="1"/>
    <row r="254" customFormat="1" ht="13.8" hidden="1"/>
    <row r="255" customFormat="1" ht="13.8" hidden="1"/>
    <row r="256" customFormat="1" ht="13.8" hidden="1"/>
    <row r="257" customFormat="1" ht="13.8" hidden="1"/>
    <row r="258" customFormat="1" ht="13.8" hidden="1"/>
    <row r="259" customFormat="1" ht="13.8" hidden="1"/>
    <row r="260" customFormat="1" ht="13.8" hidden="1"/>
    <row r="261" customFormat="1" ht="13.8" hidden="1"/>
    <row r="262" customFormat="1" ht="13.8" hidden="1"/>
    <row r="263" customFormat="1" ht="13.8" hidden="1"/>
    <row r="264" customFormat="1" ht="13.8" hidden="1"/>
    <row r="265" customFormat="1" ht="13.8" hidden="1"/>
    <row r="266" customFormat="1" ht="13.8" hidden="1"/>
    <row r="267" customFormat="1" ht="13.8" hidden="1"/>
    <row r="268" customFormat="1" ht="13.8" hidden="1"/>
    <row r="269" customFormat="1" ht="13.8" hidden="1"/>
    <row r="270" customFormat="1" ht="13.8" hidden="1"/>
    <row r="271" customFormat="1" ht="13.8" hidden="1"/>
    <row r="272" customFormat="1" ht="13.8" hidden="1"/>
    <row r="273" customFormat="1" ht="13.8" hidden="1"/>
    <row r="274" customFormat="1" ht="13.8" hidden="1"/>
    <row r="275" customFormat="1" ht="13.8" hidden="1"/>
    <row r="276" customFormat="1" ht="13.8" hidden="1"/>
    <row r="277" customFormat="1" ht="13.8" hidden="1"/>
    <row r="278" customFormat="1" ht="13.8" hidden="1"/>
    <row r="279" customFormat="1" ht="13.8" hidden="1"/>
    <row r="280" customFormat="1" ht="13.8" hidden="1"/>
    <row r="281" customFormat="1" ht="13.8" hidden="1"/>
    <row r="282" customFormat="1" ht="13.8" hidden="1"/>
    <row r="283" customFormat="1" ht="13.8" hidden="1"/>
    <row r="284" customFormat="1" ht="13.8" hidden="1"/>
    <row r="285" customFormat="1" ht="13.8" hidden="1"/>
    <row r="286" customFormat="1" ht="13.8" hidden="1"/>
    <row r="287" customFormat="1" ht="13.8" hidden="1"/>
    <row r="288" customFormat="1" ht="13.8" hidden="1"/>
    <row r="289" customFormat="1" ht="13.8" hidden="1"/>
    <row r="290" customFormat="1" ht="13.8" hidden="1"/>
    <row r="291" customFormat="1" ht="13.8" hidden="1"/>
    <row r="292" customFormat="1" ht="13.8" hidden="1"/>
    <row r="293" customFormat="1" ht="13.8" hidden="1"/>
    <row r="294" customFormat="1" ht="13.8" hidden="1"/>
    <row r="295" customFormat="1" ht="13.8" hidden="1"/>
    <row r="296" customFormat="1" ht="13.8" hidden="1"/>
    <row r="297" customFormat="1" ht="13.8" hidden="1"/>
    <row r="298" customFormat="1" ht="13.8" hidden="1"/>
    <row r="299" customFormat="1" ht="13.8" hidden="1"/>
    <row r="300" customFormat="1" ht="13.8" hidden="1"/>
    <row r="301" customFormat="1" ht="13.8" hidden="1"/>
    <row r="302" customFormat="1" ht="13.8" hidden="1"/>
    <row r="303" customFormat="1" ht="13.8" hidden="1"/>
    <row r="304" customFormat="1" ht="13.8" hidden="1"/>
    <row r="305" customFormat="1" ht="13.8" hidden="1"/>
    <row r="306" customFormat="1" ht="13.8" hidden="1"/>
    <row r="307" customFormat="1" ht="13.8" hidden="1"/>
    <row r="308" customFormat="1" ht="13.8" hidden="1"/>
    <row r="309" customFormat="1" ht="13.8" hidden="1"/>
    <row r="310" customFormat="1" ht="13.8" hidden="1"/>
    <row r="311" customFormat="1" ht="13.8" hidden="1"/>
    <row r="312" customFormat="1" ht="13.8" hidden="1"/>
    <row r="313" customFormat="1" ht="13.8" hidden="1"/>
    <row r="314" customFormat="1" ht="13.8" hidden="1"/>
    <row r="315" customFormat="1" ht="13.8" hidden="1"/>
    <row r="316" customFormat="1" ht="13.8" hidden="1"/>
    <row r="317" customFormat="1" ht="13.8" hidden="1"/>
    <row r="318" customFormat="1" ht="13.8" hidden="1"/>
    <row r="319" customFormat="1" ht="13.8" hidden="1"/>
    <row r="320" customFormat="1" ht="13.8" hidden="1"/>
    <row r="321" customFormat="1" ht="13.8" hidden="1"/>
    <row r="322" customFormat="1" ht="13.8" hidden="1"/>
    <row r="323" customFormat="1" ht="13.8" hidden="1"/>
    <row r="324" customFormat="1" ht="13.8" hidden="1"/>
    <row r="325" customFormat="1" ht="13.8" hidden="1"/>
    <row r="326" customFormat="1" ht="13.8" hidden="1"/>
    <row r="327" customFormat="1" ht="13.8" hidden="1"/>
    <row r="328" customFormat="1" ht="13.8" hidden="1"/>
    <row r="329" customFormat="1" ht="13.8" hidden="1"/>
    <row r="330" customFormat="1" ht="13.8" hidden="1"/>
    <row r="331" customFormat="1" ht="13.8" hidden="1"/>
    <row r="332" customFormat="1" ht="13.8" hidden="1"/>
    <row r="333" customFormat="1" ht="13.8" hidden="1"/>
    <row r="334" customFormat="1" ht="13.8" hidden="1"/>
    <row r="335" customFormat="1" ht="13.8" hidden="1"/>
    <row r="336" customFormat="1" ht="13.8" hidden="1"/>
    <row r="337" customFormat="1" ht="13.8" hidden="1"/>
    <row r="338" customFormat="1" ht="13.8" hidden="1"/>
    <row r="339" customFormat="1" ht="13.8" hidden="1"/>
    <row r="340" customFormat="1" ht="13.8" hidden="1"/>
    <row r="341" customFormat="1" ht="13.8" hidden="1"/>
    <row r="342" customFormat="1" ht="13.8" hidden="1"/>
    <row r="343" customFormat="1" ht="13.8" hidden="1"/>
    <row r="344" customFormat="1" ht="13.8" hidden="1"/>
    <row r="345" customFormat="1" ht="13.8" hidden="1"/>
    <row r="346" customFormat="1" ht="13.8" hidden="1"/>
    <row r="347" customFormat="1" ht="13.8" hidden="1"/>
    <row r="348" customFormat="1" ht="13.8" hidden="1"/>
    <row r="349" customFormat="1" ht="13.8" hidden="1"/>
    <row r="350" customFormat="1" ht="13.8" hidden="1"/>
    <row r="351" customFormat="1" ht="13.8" hidden="1"/>
    <row r="352" customFormat="1" ht="13.8" hidden="1"/>
    <row r="353" customFormat="1" ht="13.8" hidden="1"/>
    <row r="354" customFormat="1" ht="13.8" hidden="1"/>
    <row r="355" customFormat="1" ht="13.8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F24" sqref="F24"/>
    </sheetView>
  </sheetViews>
  <sheetFormatPr defaultColWidth="0" defaultRowHeight="12.75" customHeight="1" zeroHeight="1"/>
  <cols>
    <col min="1" max="4" width="1.09765625" style="24" customWidth="1"/>
    <col min="5" max="5" width="80" style="24" bestFit="1" customWidth="1"/>
    <col min="6" max="6" width="14.5" style="24" customWidth="1"/>
    <col min="7" max="7" width="12.5" style="24" customWidth="1"/>
    <col min="8" max="8" width="17.59765625" style="49" customWidth="1"/>
    <col min="9" max="9" width="2.59765625" style="24" customWidth="1"/>
    <col min="10" max="10" width="11.09765625" style="24" customWidth="1"/>
    <col min="11" max="11" width="11.3984375" style="24" customWidth="1"/>
    <col min="12" max="13" width="10.8984375" style="24" bestFit="1" customWidth="1"/>
    <col min="14" max="15" width="12.5" style="24" bestFit="1" customWidth="1"/>
    <col min="16" max="16" width="12.09765625" style="24" bestFit="1" customWidth="1"/>
    <col min="17" max="18" width="12.5" style="26" bestFit="1" customWidth="1"/>
    <col min="19" max="19" width="13.3984375" style="26" customWidth="1"/>
    <col min="20" max="16383" width="6.09765625" style="26" hidden="1"/>
    <col min="16384" max="16384" width="2.09765625" style="26" hidden="1"/>
  </cols>
  <sheetData>
    <row r="1" spans="1:25" s="13" customFormat="1" ht="28.2">
      <c r="A1" s="230" t="str">
        <f ca="1" xml:space="preserve"> RIGHT(CELL("filename", A1), LEN(CELL("filename", A1)) - SEARCH("]", CELL("filename", A1)))</f>
        <v>Wastewater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3.8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3.8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3.8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3.8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3.8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6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3.8">
      <c r="A7"/>
      <c r="B7"/>
      <c r="C7"/>
      <c r="D7"/>
      <c r="F7" s="11"/>
      <c r="G7" s="11"/>
      <c r="H7" s="56"/>
    </row>
    <row r="8" spans="1:25" s="3" customFormat="1" ht="13.8">
      <c r="A8" s="37" t="s">
        <v>172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3.8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3.8">
      <c r="A10" s="40"/>
      <c r="B10" s="40"/>
      <c r="C10" s="40"/>
      <c r="D10" s="40"/>
      <c r="E10" s="46" t="str">
        <f xml:space="preserve"> InpRows!E$18</f>
        <v>Forecast number of new properties connected to wastewater services (FC)</v>
      </c>
      <c r="F10" s="46">
        <f xml:space="preserve"> InpRows!F$18</f>
        <v>0</v>
      </c>
      <c r="G10" s="46" t="str">
        <f xml:space="preserve"> InpRows!G$18</f>
        <v>Number</v>
      </c>
      <c r="H10" s="258">
        <f xml:space="preserve"> InpRows!H$18</f>
        <v>0</v>
      </c>
      <c r="I10" s="258">
        <f xml:space="preserve"> InpRows!I$18</f>
        <v>0</v>
      </c>
      <c r="J10" s="258">
        <f xml:space="preserve"> InpRows!J$18</f>
        <v>0</v>
      </c>
      <c r="K10" s="258">
        <f xml:space="preserve"> InpRows!K$18</f>
        <v>0</v>
      </c>
      <c r="L10" s="258">
        <f xml:space="preserve"> InpRows!L$18</f>
        <v>0</v>
      </c>
      <c r="M10" s="258">
        <f xml:space="preserve"> InpRows!M$18</f>
        <v>0</v>
      </c>
      <c r="N10" s="258">
        <f xml:space="preserve"> InpRows!N$18</f>
        <v>0</v>
      </c>
      <c r="O10" s="258">
        <f xml:space="preserve"> InpRows!O$18</f>
        <v>0</v>
      </c>
      <c r="P10" s="258">
        <f xml:space="preserve"> InpRows!P$18</f>
        <v>0</v>
      </c>
      <c r="Q10" s="258">
        <f xml:space="preserve"> InpRows!Q$18</f>
        <v>0</v>
      </c>
      <c r="R10" s="258">
        <f xml:space="preserve"> InpRows!R$18</f>
        <v>0</v>
      </c>
      <c r="S10" s="258">
        <f xml:space="preserve"> InpRows!S$18</f>
        <v>0</v>
      </c>
    </row>
    <row r="11" spans="1:25" s="41" customFormat="1" ht="13.8">
      <c r="A11" s="40"/>
      <c r="B11" s="40"/>
      <c r="C11" s="40"/>
      <c r="D11" s="40"/>
      <c r="E11" s="46" t="str">
        <f xml:space="preserve"> InpRows!E$20</f>
        <v>Actual number of new properties connected to wastewater services (AC)</v>
      </c>
      <c r="F11" s="46">
        <f xml:space="preserve"> InpRows!F$20</f>
        <v>0</v>
      </c>
      <c r="G11" s="46" t="str">
        <f xml:space="preserve"> InpRows!G$20</f>
        <v>Number</v>
      </c>
      <c r="H11" s="258">
        <f xml:space="preserve"> InpRows!H$20</f>
        <v>0</v>
      </c>
      <c r="I11" s="258">
        <f xml:space="preserve"> InpRows!I$20</f>
        <v>0</v>
      </c>
      <c r="J11" s="258">
        <f xml:space="preserve"> InpRows!J$20</f>
        <v>0</v>
      </c>
      <c r="K11" s="258">
        <f xml:space="preserve"> InpRows!K$20</f>
        <v>0</v>
      </c>
      <c r="L11" s="258">
        <f xml:space="preserve"> InpRows!L$20</f>
        <v>0</v>
      </c>
      <c r="M11" s="258">
        <f xml:space="preserve"> InpRows!M$20</f>
        <v>0</v>
      </c>
      <c r="N11" s="258">
        <f xml:space="preserve"> InpRows!N$20</f>
        <v>0</v>
      </c>
      <c r="O11" s="258">
        <f xml:space="preserve"> InpRows!O$20</f>
        <v>0</v>
      </c>
      <c r="P11" s="258">
        <f xml:space="preserve"> InpRows!P$20</f>
        <v>0</v>
      </c>
      <c r="Q11" s="258">
        <f xml:space="preserve"> InpRows!Q$20</f>
        <v>0</v>
      </c>
      <c r="R11" s="258">
        <f xml:space="preserve"> InpRows!R$20</f>
        <v>0</v>
      </c>
      <c r="S11" s="258">
        <f xml:space="preserve"> InpRows!S$20</f>
        <v>0</v>
      </c>
    </row>
    <row r="12" spans="1:25" s="53" customFormat="1" ht="13.8">
      <c r="A12" s="47"/>
      <c r="B12" s="47"/>
      <c r="C12" s="47"/>
      <c r="D12" s="47"/>
      <c r="E12" s="34" t="s">
        <v>173</v>
      </c>
      <c r="F12" s="34"/>
      <c r="G12" s="26" t="s">
        <v>82</v>
      </c>
      <c r="H12" s="52">
        <f xml:space="preserve"> SUM( J12:S12 )</f>
        <v>0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0</v>
      </c>
      <c r="O12" s="265">
        <f t="shared" si="0"/>
        <v>0</v>
      </c>
      <c r="P12" s="265">
        <f t="shared" si="0"/>
        <v>0</v>
      </c>
      <c r="Q12" s="265">
        <f t="shared" si="0"/>
        <v>0</v>
      </c>
      <c r="R12" s="265">
        <f t="shared" si="0"/>
        <v>0</v>
      </c>
      <c r="S12" s="265">
        <f t="shared" si="0"/>
        <v>0</v>
      </c>
    </row>
    <row r="13" spans="1:25" s="53" customFormat="1" ht="13.8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3.8">
      <c r="A14" s="40"/>
      <c r="B14" s="40"/>
      <c r="C14" s="40"/>
      <c r="D14" s="40"/>
      <c r="E14" s="46" t="str">
        <f xml:space="preserve"> InpRows!E$22</f>
        <v>Revenue per connection (Unit Rate) – wastewater (2017-18 FYA CPIH deflated prices)</v>
      </c>
      <c r="F14" s="46">
        <f xml:space="preserve"> InpRows!F$22</f>
        <v>0</v>
      </c>
      <c r="G14" s="46" t="str">
        <f xml:space="preserve"> InpRows!G$22</f>
        <v>£/property</v>
      </c>
      <c r="H14" s="261">
        <f xml:space="preserve"> InpRows!H$22</f>
        <v>0</v>
      </c>
      <c r="I14" s="261">
        <f xml:space="preserve"> InpRows!I$22</f>
        <v>0</v>
      </c>
      <c r="J14" s="261">
        <f xml:space="preserve"> InpRows!J$22</f>
        <v>0</v>
      </c>
      <c r="K14" s="261">
        <f xml:space="preserve"> InpRows!K$22</f>
        <v>0</v>
      </c>
      <c r="L14" s="261">
        <f xml:space="preserve"> InpRows!L$22</f>
        <v>0</v>
      </c>
      <c r="M14" s="261">
        <f xml:space="preserve"> InpRows!M$22</f>
        <v>0</v>
      </c>
      <c r="N14" s="261">
        <f xml:space="preserve"> InpRows!N$22</f>
        <v>0</v>
      </c>
      <c r="O14" s="261">
        <f xml:space="preserve"> InpRows!O$22</f>
        <v>0</v>
      </c>
      <c r="P14" s="261">
        <f xml:space="preserve"> InpRows!P$22</f>
        <v>0</v>
      </c>
      <c r="Q14" s="261">
        <f xml:space="preserve"> InpRows!Q$22</f>
        <v>0</v>
      </c>
      <c r="R14" s="261">
        <f xml:space="preserve"> InpRows!R$22</f>
        <v>0</v>
      </c>
      <c r="S14" s="261">
        <f xml:space="preserve"> InpRows!S$22</f>
        <v>0</v>
      </c>
    </row>
    <row r="15" spans="1:25" s="41" customFormat="1" ht="13.8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3.8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0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0</v>
      </c>
      <c r="O16" s="262">
        <f t="shared" si="1"/>
        <v>0</v>
      </c>
      <c r="P16" s="262">
        <f t="shared" si="1"/>
        <v>0</v>
      </c>
      <c r="Q16" s="262">
        <f t="shared" si="1"/>
        <v>0</v>
      </c>
      <c r="R16" s="262">
        <f t="shared" si="1"/>
        <v>0</v>
      </c>
      <c r="S16" s="262">
        <f t="shared" si="1"/>
        <v>0</v>
      </c>
    </row>
    <row r="17" spans="1:19" ht="13.2">
      <c r="A17" s="26"/>
      <c r="B17" s="26"/>
      <c r="C17" s="26"/>
      <c r="D17" s="26"/>
      <c r="E17" s="26" t="s">
        <v>174</v>
      </c>
      <c r="F17" s="26"/>
      <c r="G17" s="26" t="s">
        <v>83</v>
      </c>
      <c r="H17" s="263">
        <f>SUM(J17:XFD17)</f>
        <v>0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0</v>
      </c>
      <c r="O17" s="263">
        <f t="shared" si="2"/>
        <v>0</v>
      </c>
      <c r="P17" s="263">
        <f t="shared" si="2"/>
        <v>0</v>
      </c>
      <c r="Q17" s="263">
        <f t="shared" si="2"/>
        <v>0</v>
      </c>
      <c r="R17" s="263">
        <f t="shared" si="2"/>
        <v>0</v>
      </c>
      <c r="S17" s="263">
        <f t="shared" si="2"/>
        <v>0</v>
      </c>
    </row>
    <row r="18" spans="1:19" s="13" customFormat="1" ht="13.8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3.2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3.1099999999999999E-2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3.2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3.2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3.2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3.2">
      <c r="A23" s="262"/>
      <c r="B23" s="262"/>
      <c r="C23" s="262"/>
      <c r="D23" s="262"/>
      <c r="E23" s="262" t="str">
        <f xml:space="preserve"> E$17</f>
        <v>Developer services revenue adjustment factor (DSRA) - wastewater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0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0</v>
      </c>
      <c r="O23" s="262">
        <f t="shared" si="3"/>
        <v>0</v>
      </c>
      <c r="P23" s="262">
        <f t="shared" si="3"/>
        <v>0</v>
      </c>
      <c r="Q23" s="262">
        <f t="shared" si="3"/>
        <v>0</v>
      </c>
      <c r="R23" s="262">
        <f t="shared" si="3"/>
        <v>0</v>
      </c>
      <c r="S23" s="262">
        <f t="shared" si="3"/>
        <v>0</v>
      </c>
    </row>
    <row r="24" spans="1:19" s="263" customFormat="1" ht="13.8" thickBot="1">
      <c r="A24" s="262"/>
      <c r="B24" s="262"/>
      <c r="C24" s="262"/>
      <c r="E24" s="270" t="s">
        <v>175</v>
      </c>
      <c r="F24" s="271"/>
      <c r="G24" s="271" t="s">
        <v>83</v>
      </c>
      <c r="H24" s="271">
        <f xml:space="preserve"> SUM( N24:R24 )</f>
        <v>0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xml:space="preserve"> N22 * N23 * ( 1 + $F$19 ) ^ ( $H$22 - N21 )</f>
        <v>0</v>
      </c>
      <c r="O24" s="264">
        <f xml:space="preserve"> O22 * O23 * ( 1 + $F$19 ) ^ ( $H$22 - O21 )</f>
        <v>0</v>
      </c>
      <c r="P24" s="264">
        <f t="shared" si="4"/>
        <v>0</v>
      </c>
      <c r="Q24" s="264">
        <f t="shared" si="4"/>
        <v>0</v>
      </c>
      <c r="R24" s="264">
        <f t="shared" si="4"/>
        <v>0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3.8">
      <c r="A26" s="39" t="s">
        <v>123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defaultGridColor="0" colorId="22" zoomScale="160" zoomScaleNormal="160" workbookViewId="0">
      <selection activeCell="F5" sqref="F5"/>
    </sheetView>
  </sheetViews>
  <sheetFormatPr defaultColWidth="0" defaultRowHeight="13.8" zeroHeight="1"/>
  <cols>
    <col min="1" max="4" width="1.09765625" customWidth="1"/>
    <col min="5" max="5" width="92.09765625" customWidth="1"/>
    <col min="6" max="6" width="9.59765625" bestFit="1" customWidth="1"/>
    <col min="7" max="7" width="12.69921875" customWidth="1"/>
    <col min="8" max="8" width="11.59765625" customWidth="1"/>
    <col min="9" max="9" width="2.3984375" hidden="1"/>
    <col min="10" max="16382" width="8.8984375" hidden="1"/>
    <col min="16383" max="16384" width="2.5" hidden="1"/>
  </cols>
  <sheetData>
    <row r="1" spans="1:8" ht="28.2">
      <c r="A1" s="230" t="str">
        <f ca="1" xml:space="preserve"> RIGHT(CELL("filename", A1), LEN(CELL("filename", A1)) - SEARCH("]", CELL("filename", A1)))</f>
        <v>Outputs</v>
      </c>
      <c r="B1" s="230"/>
      <c r="C1" s="230"/>
      <c r="D1" s="230"/>
      <c r="E1" s="230"/>
      <c r="F1" s="230"/>
      <c r="G1" s="230"/>
      <c r="H1" s="230"/>
    </row>
    <row r="2" spans="1:8">
      <c r="F2" s="11" t="s">
        <v>100</v>
      </c>
      <c r="G2" s="11" t="s">
        <v>101</v>
      </c>
      <c r="H2" s="56" t="s">
        <v>124</v>
      </c>
    </row>
    <row r="3" spans="1:8">
      <c r="D3" s="29" t="s">
        <v>125</v>
      </c>
    </row>
    <row r="4" spans="1:8">
      <c r="D4" s="29"/>
    </row>
    <row r="5" spans="1:8" ht="14.7" customHeight="1">
      <c r="A5" s="46"/>
      <c r="B5" s="46"/>
      <c r="C5" s="46"/>
      <c r="D5" s="46"/>
      <c r="E5" s="269" t="str">
        <f xml:space="preserve"> Water!E$24</f>
        <v>DSRA incl. financing adjustment - water (2017-18 FYA CPIH deflated prices)</v>
      </c>
      <c r="F5" s="269">
        <f xml:space="preserve"> Water!H$24</f>
        <v>10.355805732436682</v>
      </c>
      <c r="G5" s="269" t="str">
        <f xml:space="preserve"> Water!G$24</f>
        <v>£m</v>
      </c>
      <c r="H5" s="258">
        <f xml:space="preserve"> Water!H$24</f>
        <v>10.355805732436682</v>
      </c>
    </row>
    <row r="6" spans="1:8"/>
    <row r="7" spans="1:8">
      <c r="D7" s="29" t="s">
        <v>172</v>
      </c>
    </row>
    <row r="8" spans="1:8">
      <c r="D8" s="29"/>
    </row>
    <row r="9" spans="1:8">
      <c r="A9" s="40"/>
      <c r="B9" s="40"/>
      <c r="C9" s="40"/>
      <c r="D9" s="40"/>
      <c r="E9" s="46" t="str">
        <f xml:space="preserve"> Wastewater!E$24</f>
        <v>DSRA incl. financing adjustment - wastewater (2017-18 FYA CPIH deflated prices)</v>
      </c>
      <c r="F9" s="46">
        <f xml:space="preserve"> Wastewater!F$24</f>
        <v>0</v>
      </c>
      <c r="G9" s="46" t="str">
        <f xml:space="preserve"> Wastewater!G$24</f>
        <v>£m</v>
      </c>
      <c r="H9" s="258">
        <f xml:space="preserve"> Wastewater!H$24</f>
        <v>0</v>
      </c>
    </row>
    <row r="10" spans="1:8">
      <c r="E10" s="236"/>
    </row>
    <row r="11" spans="1:8">
      <c r="A11" s="39" t="s">
        <v>123</v>
      </c>
      <c r="B11" s="38"/>
      <c r="C11" s="38"/>
      <c r="D11" s="38"/>
      <c r="E11" s="38"/>
      <c r="F11" s="38"/>
      <c r="G11" s="38"/>
      <c r="H11" s="38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e0e5cfab-624c-4e44-8ff4-7cd112c8ab77" ContentTypeId="0x010100573134B1BDBFC74F8C2DBF70E4CDEAD4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573134B1BDBFC74F8C2DBF70E4CDEAD400B6C60A98D7FF384B92CB64E5C0E09CD0" ma:contentTypeVersion="89" ma:contentTypeDescription="Create a new document" ma:contentTypeScope="" ma:versionID="a9e792b838850193eba3925b8394f692">
  <xsd:schema xmlns:xsd="http://www.w3.org/2001/XMLSchema" xmlns:xs="http://www.w3.org/2001/XMLSchema" xmlns:p="http://schemas.microsoft.com/office/2006/metadata/properties" xmlns:ns1="http://schemas.microsoft.com/sharepoint/v3" xmlns:ns2="7041854e-4853-44f9-9e63-23b7acad5461" targetNamespace="http://schemas.microsoft.com/office/2006/metadata/properties" ma:root="true" ma:fieldsID="51f123136cf5e0d5838f85e7bf4e3dd7" ns1:_="" ns2:_="">
    <xsd:import namespace="http://schemas.microsoft.com/sharepoint/v3"/>
    <xsd:import namespace="7041854e-4853-44f9-9e63-23b7acad546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e9d4f963f4c420b8d2b35d038476850" minOccurs="0"/>
                <xsd:element ref="ns2:a9250910d34f4f6d82af870f608babb6" minOccurs="0"/>
                <xsd:element ref="ns2:da4e9ae56afa494a84f353054bd212ec" minOccurs="0"/>
                <xsd:element ref="ns2:j7c77f2a1a924badb0d621542422dc19" minOccurs="0"/>
                <xsd:element ref="ns2:b20f10deb29d4945907115b7b62c5b70" minOccurs="0"/>
                <xsd:element ref="ns2:f8aa492165544285b4c7fe9d1b6ad82c" minOccurs="0"/>
                <xsd:element ref="ns2:j014a7bd3fd34d828fc493e84f684b49" minOccurs="0"/>
                <xsd:element ref="ns2:b2faa34e97554b63aaaf45270201a270" minOccurs="0"/>
                <xsd:element ref="ns2:m279c8e365374608a4eb2bb657f838c2" minOccurs="0"/>
                <xsd:element ref="ns2:b128efbe498d4e38a73555a2e7be12ea" minOccurs="0"/>
                <xsd:element ref="ns1:RelatedItems" minOccurs="0"/>
                <xsd:element ref="ns2:Follow-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0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854e-4853-44f9-9e63-23b7acad5461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da52b04-469a-4e7f-bcdd-dd5059019484}" ma:internalName="TaxCatchAll" ma:showField="CatchAllData" ma:web="11354919-975d-48ee-8859-4dc7ad3be7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2da52b04-469a-4e7f-bcdd-dd5059019484}" ma:internalName="TaxCatchAllLabel" ma:readOnly="true" ma:showField="CatchAllDataLabel" ma:web="11354919-975d-48ee-8859-4dc7ad3be7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9d4f963f4c420b8d2b35d038476850" ma:index="10" ma:taxonomy="true" ma:internalName="oe9d4f963f4c420b8d2b35d038476850" ma:taxonomyFieldName="Project_x0020_Code" ma:displayName="Project Code" ma:readOnly="false" ma:default="" ma:fieldId="{8e9d4f96-3f4c-420b-8d2b-35d038476850}" ma:sspId="e0e5cfab-624c-4e44-8ff4-7cd112c8ab77" ma:termSetId="bc23a541-aea4-4435-a073-083f538ddd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250910d34f4f6d82af870f608babb6" ma:index="12" nillable="true" ma:taxonomy="true" ma:internalName="a9250910d34f4f6d82af870f608babb6" ma:taxonomyFieldName="Stakeholder" ma:displayName="Stakeholder" ma:default="" ma:fieldId="{a9250910-d34f-4f6d-82af-870f608babb6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4e9ae56afa494a84f353054bd212ec" ma:index="14" ma:taxonomy="true" ma:internalName="da4e9ae56afa494a84f353054bd212ec" ma:taxonomyFieldName="Security_x0020_Classification" ma:displayName="Security Classification" ma:readOnly="false" ma:default="21;#OFFICIAL|c2540f30-f875-494b-a43f-ebfb5017a6ad" ma:fieldId="{da4e9ae5-6afa-494a-84f3-53054bd212ec}" ma:sspId="e0e5cfab-624c-4e44-8ff4-7cd112c8ab77" ma:termSetId="7ee735fb-a12e-40a4-910f-35c1a693a5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c77f2a1a924badb0d621542422dc19" ma:index="16" nillable="true" ma:taxonomy="true" ma:internalName="j7c77f2a1a924badb0d621542422dc19" ma:taxonomyFieldName="Meeting" ma:displayName="Meeting" ma:default="" ma:fieldId="{37c77f2a-1a92-4bad-b0d6-21542422dc19}" ma:sspId="e0e5cfab-624c-4e44-8ff4-7cd112c8ab77" ma:termSetId="97d639f9-b377-4b4b-8e24-8a2b6f8acf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f10deb29d4945907115b7b62c5b70" ma:index="18" nillable="true" ma:taxonomy="true" ma:internalName="b20f10deb29d4945907115b7b62c5b70" ma:taxonomyFieldName="Collection" ma:displayName="Collection" ma:default="" ma:fieldId="{b20f10de-b29d-4945-9071-15b7b62c5b70}" ma:sspId="e0e5cfab-624c-4e44-8ff4-7cd112c8ab77" ma:termSetId="c92d14f4-1e6e-460e-8790-d6638fa0f1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a492165544285b4c7fe9d1b6ad82c" ma:index="20" nillable="true" ma:taxonomy="true" ma:internalName="f8aa492165544285b4c7fe9d1b6ad82c" ma:taxonomyFieldName="Stakeholder_x0020_2" ma:displayName="Stakeholder 2" ma:default="" ma:fieldId="{f8aa4921-6554-4285-b4c7-fe9d1b6ad82c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14a7bd3fd34d828fc493e84f684b49" ma:index="22" nillable="true" ma:taxonomy="true" ma:internalName="j014a7bd3fd34d828fc493e84f684b49" ma:taxonomyFieldName="Stakeholder_x0020_3" ma:displayName="Stakeholder 3" ma:default="" ma:fieldId="{3014a7bd-3fd3-4d82-8fc4-93e84f684b49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faa34e97554b63aaaf45270201a270" ma:index="24" nillable="true" ma:taxonomy="true" ma:internalName="b2faa34e97554b63aaaf45270201a270" ma:taxonomyFieldName="Stakeholder_x0020_4" ma:displayName="Stakeholder 4" ma:default="" ma:fieldId="{b2faa34e-9755-4b63-aaaf-45270201a270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79c8e365374608a4eb2bb657f838c2" ma:index="26" nillable="true" ma:taxonomy="true" ma:internalName="m279c8e365374608a4eb2bb657f838c2" ma:taxonomyFieldName="Stakeholder_x0020_5" ma:displayName="Stakeholder 5" ma:default="" ma:fieldId="{6279c8e3-6537-4608-a4eb-2bb657f838c2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28efbe498d4e38a73555a2e7be12ea" ma:index="28" nillable="true" ma:taxonomy="true" ma:internalName="b128efbe498d4e38a73555a2e7be12ea" ma:taxonomyFieldName="Hierarchy" ma:displayName="Hierarchy" ma:readOnly="false" ma:default="" ma:fieldId="{b128efbe-498d-4e38-a735-55a2e7be12ea}" ma:taxonomyMulti="true" ma:sspId="e0e5cfab-624c-4e44-8ff4-7cd112c8ab77" ma:termSetId="810f28d6-fc1d-4797-8929-b08781167f1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ollow-up" ma:index="31" nillable="true" ma:displayName="Priority Flag" ma:default="0" ma:internalName="Follow_x002d_up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low-up xmlns="7041854e-4853-44f9-9e63-23b7acad5461">false</Follow-up>
    <j7c77f2a1a924badb0d621542422dc19 xmlns="7041854e-4853-44f9-9e63-23b7acad5461">
      <Terms xmlns="http://schemas.microsoft.com/office/infopath/2007/PartnerControls"/>
    </j7c77f2a1a924badb0d621542422dc19>
    <b128efbe498d4e38a73555a2e7be12ea xmlns="7041854e-4853-44f9-9e63-23b7acad5461">
      <Terms xmlns="http://schemas.microsoft.com/office/infopath/2007/PartnerControls"/>
    </b128efbe498d4e38a73555a2e7be12ea>
    <m279c8e365374608a4eb2bb657f838c2 xmlns="7041854e-4853-44f9-9e63-23b7acad5461">
      <Terms xmlns="http://schemas.microsoft.com/office/infopath/2007/PartnerControls"/>
    </m279c8e365374608a4eb2bb657f838c2>
    <a9250910d34f4f6d82af870f608babb6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and wastewater companies (WaSCs)</TermName>
          <TermId xmlns="http://schemas.microsoft.com/office/infopath/2007/PartnerControls">1f450446-47d1-4fe9-8d64-c249a3be1897</TermId>
        </TermInfo>
      </Terms>
    </a9250910d34f4f6d82af870f608babb6>
    <oe9d4f963f4c420b8d2b35d038476850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Company performance monitoring ＆ engagement</TermName>
          <TermId xmlns="http://schemas.microsoft.com/office/infopath/2007/PartnerControls">3cbb2248-aeb0-4f5e-8833-d72f52afb8f0</TermId>
        </TermInfo>
      </Terms>
    </oe9d4f963f4c420b8d2b35d038476850>
    <f8aa492165544285b4c7fe9d1b6ad82c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only companies (WoCs)</TermName>
          <TermId xmlns="http://schemas.microsoft.com/office/infopath/2007/PartnerControls">91175171-5b11-464a-af37-f57338f7bff6</TermId>
        </TermInfo>
      </Terms>
    </f8aa492165544285b4c7fe9d1b6ad82c>
    <TaxCatchAll xmlns="7041854e-4853-44f9-9e63-23b7acad5461">
      <Value>1896</Value>
      <Value>334</Value>
      <Value>25</Value>
      <Value>21</Value>
    </TaxCatchAll>
    <b20f10deb29d4945907115b7b62c5b70 xmlns="7041854e-4853-44f9-9e63-23b7acad5461">
      <Terms xmlns="http://schemas.microsoft.com/office/infopath/2007/PartnerControls"/>
    </b20f10deb29d4945907115b7b62c5b70>
    <j014a7bd3fd34d828fc493e84f684b49 xmlns="7041854e-4853-44f9-9e63-23b7acad5461">
      <Terms xmlns="http://schemas.microsoft.com/office/infopath/2007/PartnerControls"/>
    </j014a7bd3fd34d828fc493e84f684b49>
    <b2faa34e97554b63aaaf45270201a270 xmlns="7041854e-4853-44f9-9e63-23b7acad5461">
      <Terms xmlns="http://schemas.microsoft.com/office/infopath/2007/PartnerControls"/>
    </b2faa34e97554b63aaaf45270201a270>
    <da4e9ae56afa494a84f353054bd212ec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c2540f30-f875-494b-a43f-ebfb5017a6ad</TermId>
        </TermInfo>
      </Terms>
    </da4e9ae56afa494a84f353054bd212ec>
    <RelatedItem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21E72D-4A1E-4FA1-8BA6-8A7E2A746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9E243-B343-4D5A-96AE-A28685DA7C6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841FD35-2024-4960-8010-8FE427E29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41854e-4853-44f9-9e63-23b7acad5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C4E2E4-E277-4FED-A1B6-AEFD61362D9A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41854e-4853-44f9-9e63-23b7acad54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</vt:lpstr>
      <vt:lpstr>Map &amp; Key</vt:lpstr>
      <vt:lpstr>InpCol</vt:lpstr>
      <vt:lpstr>InpRows</vt:lpstr>
      <vt:lpstr>Time</vt:lpstr>
      <vt:lpstr>Water</vt:lpstr>
      <vt:lpstr>Wastewater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2020-02-28T16:27:55Z</dcterms:created>
  <dcterms:modified xsi:type="dcterms:W3CDTF">2023-09-28T10:42:03Z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0x010100573134B1BDBFC74F8C2DBF70E4CDEAD400B6C60A98D7FF384B92CB64E5C0E09CD0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</Properties>
</file>